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F:\TODO\CONSORCIO INTERCULTURAL\SOPORTES OK\"/>
    </mc:Choice>
  </mc:AlternateContent>
  <workbookProtection workbookAlgorithmName="SHA-512" workbookHashValue="t5o0LGwIGk5ek48KdKMWKSi4YADla1CLyN+gdeUu9ZmuTa/1a6SoINnvouvfmC7zy7mGinMNrw2rt3fULrU2Xg==" workbookSaltValue="dY1TA08CQy+Ql6id7Eo61w==" workbookSpinCount="100000" lockStructure="1"/>
  <bookViews>
    <workbookView xWindow="0" yWindow="0" windowWidth="20490" windowHeight="7755" tabRatio="610" activeTab="1"/>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N114" i="12"/>
  <c r="G67" i="20"/>
  <c r="G68" i="20"/>
  <c r="G69" i="20"/>
  <c r="G70" i="20"/>
  <c r="G71" i="20"/>
  <c r="G72" i="20"/>
  <c r="G73" i="20"/>
  <c r="G74" i="20"/>
  <c r="G75" i="20"/>
  <c r="G76" i="20"/>
  <c r="G77" i="20"/>
  <c r="G78" i="20"/>
  <c r="G79" i="20"/>
  <c r="G80" i="20"/>
  <c r="G81" i="20"/>
  <c r="G82" i="20"/>
  <c r="N114" i="20"/>
  <c r="N115" i="20"/>
  <c r="G67" i="21"/>
  <c r="G68" i="21"/>
  <c r="G69" i="21"/>
  <c r="G70" i="21"/>
  <c r="G71" i="21"/>
  <c r="G72" i="21"/>
  <c r="G73" i="21"/>
  <c r="G74" i="21"/>
  <c r="G75" i="21"/>
  <c r="G76" i="21"/>
  <c r="G77" i="21"/>
  <c r="G78" i="21"/>
  <c r="G79" i="21"/>
  <c r="G80" i="21"/>
  <c r="G81" i="21"/>
  <c r="N115" i="21"/>
  <c r="N135" i="21"/>
  <c r="G135" i="21"/>
  <c r="L135"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<sst xmlns="http://schemas.openxmlformats.org/spreadsheetml/2006/main" count="4656" uniqueCount="2747">
  <si>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</si>
  <si>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</si>
  <si>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</si>
  <si>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</si>
  <si>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</si>
  <si>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</si>
  <si>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</si>
  <si>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</si>
  <si>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</si>
  <si>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</si>
  <si>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</si>
  <si>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</si>
  <si>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</si>
  <si>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</si>
  <si>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</si>
  <si>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</si>
  <si>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</si>
  <si>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</si>
  <si>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</si>
  <si>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</si>
  <si>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</si>
  <si>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</si>
  <si>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</si>
  <si>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</si>
  <si>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</si>
  <si>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</si>
  <si>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</si>
  <si>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</si>
  <si>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</si>
  <si>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</si>
  <si>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</si>
  <si>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</si>
  <si>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</si>
  <si>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</si>
  <si>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</si>
  <si>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</si>
  <si>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</si>
  <si>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</si>
  <si>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</si>
  <si>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</si>
  <si>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</si>
  <si>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</si>
  <si>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</si>
  <si>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</si>
  <si>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</si>
  <si>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</si>
  <si>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</si>
  <si>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</si>
  <si>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</si>
  <si>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</si>
  <si>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</si>
  <si>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</si>
  <si>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</si>
  <si>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</si>
  <si>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</si>
  <si>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</si>
  <si>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</si>
  <si>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</si>
  <si>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</si>
  <si>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</si>
  <si>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</si>
  <si>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</si>
  <si>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</si>
  <si>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</si>
  <si>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</si>
  <si>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</si>
  <si>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</si>
  <si>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</si>
  <si>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</si>
  <si>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</si>
  <si>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</si>
  <si>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</si>
  <si>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</si>
  <si>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</si>
  <si>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</si>
  <si>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</si>
  <si>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</si>
  <si>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</si>
  <si>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</si>
  <si>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</si>
  <si>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</si>
  <si>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</si>
  <si>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</si>
  <si>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</si>
  <si>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</si>
  <si>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</si>
  <si>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</si>
  <si>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</si>
  <si>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</si>
  <si>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</si>
  <si>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</si>
  <si>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</si>
  <si>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</si>
  <si>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</si>
  <si>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</si>
  <si>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</si>
  <si>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</si>
  <si>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</si>
  <si>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</si>
  <si>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</si>
  <si>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</si>
  <si>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</si>
  <si>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</si>
  <si>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</si>
  <si>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</si>
  <si>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</si>
  <si>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</si>
  <si>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</si>
  <si>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</si>
  <si>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</si>
  <si>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</si>
  <si>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</si>
  <si>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</si>
  <si>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</si>
  <si>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</si>
  <si>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</si>
  <si>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</si>
  <si>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</si>
  <si>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</si>
  <si>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</si>
  <si>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</si>
  <si>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</si>
  <si>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</si>
  <si>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</si>
  <si>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</si>
  <si>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</si>
  <si>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</si>
  <si>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</si>
  <si>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</si>
  <si>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</si>
  <si>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</si>
  <si>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</si>
  <si>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</si>
  <si>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</si>
  <si>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</si>
  <si>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</si>
  <si>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</si>
  <si>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</si>
  <si>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</si>
  <si>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</si>
  <si>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</si>
  <si>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</si>
  <si>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</si>
  <si>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</si>
  <si>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</si>
  <si>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</si>
  <si>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</si>
  <si>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</si>
  <si>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</si>
  <si>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</si>
  <si>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</si>
  <si>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</si>
  <si>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</si>
  <si>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</si>
  <si>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</si>
  <si>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</si>
  <si>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</si>
  <si>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</si>
  <si>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</si>
  <si>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</si>
  <si>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</si>
  <si>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</si>
  <si>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</si>
  <si>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</si>
  <si>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</si>
  <si>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</si>
  <si>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</si>
  <si>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</si>
  <si>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</si>
  <si>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</si>
  <si>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</si>
  <si>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</si>
  <si>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</si>
  <si>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</si>
  <si>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</si>
  <si>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</si>
  <si>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</si>
  <si>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</si>
  <si>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</si>
  <si>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</si>
  <si>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</si>
  <si>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</si>
  <si>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</si>
  <si>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</si>
  <si>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</si>
  <si>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</si>
  <si>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</si>
  <si>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</si>
  <si>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</si>
  <si>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</si>
  <si>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</si>
  <si>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</si>
  <si>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</si>
  <si>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</si>
  <si>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</si>
  <si>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</si>
  <si>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</si>
  <si>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</si>
  <si>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</si>
  <si>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</si>
  <si>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</si>
  <si>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</si>
  <si>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</si>
  <si>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</si>
  <si>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</si>
  <si>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</si>
  <si>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</si>
  <si>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</si>
  <si>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</si>
  <si>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</si>
  <si>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</si>
  <si>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</si>
  <si>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</si>
  <si>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</si>
  <si>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</si>
  <si>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</si>
  <si>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</si>
  <si>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</si>
  <si>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</si>
  <si>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</si>
  <si>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</si>
  <si>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</si>
  <si>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</si>
  <si>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</si>
  <si>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</si>
  <si>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</si>
  <si>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</si>
  <si>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</si>
  <si>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</si>
  <si>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</si>
  <si>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</si>
  <si>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</si>
  <si>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</si>
  <si>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</si>
  <si>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</si>
  <si>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</si>
  <si>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</si>
  <si>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</si>
  <si>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</si>
  <si>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</si>
  <si>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</si>
  <si>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</si>
  <si>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</si>
  <si>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</si>
  <si>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</si>
  <si>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</si>
  <si>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</si>
  <si>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</si>
  <si>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</si>
  <si>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</si>
  <si>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</si>
  <si>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</si>
  <si>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</si>
  <si>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</si>
  <si>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</si>
  <si>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</si>
  <si>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</si>
  <si>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</si>
  <si>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</si>
  <si>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</si>
  <si>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</si>
  <si>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</si>
  <si>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</si>
  <si>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</si>
  <si>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</si>
  <si>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</si>
  <si>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</si>
  <si>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</si>
  <si>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</si>
  <si>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</si>
  <si>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</si>
  <si>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</si>
  <si>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</si>
  <si>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</si>
  <si>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</si>
  <si>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</si>
  <si>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</si>
  <si>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</si>
  <si>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</si>
  <si>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</si>
  <si>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</si>
  <si>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</si>
  <si>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</si>
  <si>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</si>
  <si>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</si>
  <si>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</si>
  <si>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</si>
  <si>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</si>
  <si>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</si>
  <si>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</si>
  <si>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</si>
  <si>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</si>
  <si>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</si>
  <si>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</si>
  <si>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</si>
  <si>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</si>
  <si>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</si>
  <si>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</si>
  <si>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</si>
  <si>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</si>
  <si>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</si>
  <si>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</si>
  <si>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</si>
  <si>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</si>
  <si>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</si>
  <si>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</si>
  <si>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</si>
  <si>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</si>
  <si>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</si>
  <si>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</si>
  <si>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</si>
  <si>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</si>
  <si>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</si>
  <si>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</si>
  <si>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</si>
  <si>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</si>
  <si>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</si>
  <si>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</si>
  <si>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</si>
  <si>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</si>
  <si>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</si>
  <si>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</si>
  <si>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</si>
  <si>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</si>
  <si>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</si>
  <si>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</si>
  <si>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</si>
  <si>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</si>
  <si>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</si>
  <si>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</si>
  <si>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</si>
  <si>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</si>
  <si>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</si>
  <si>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</si>
  <si>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</si>
  <si>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</si>
  <si>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</si>
  <si>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</si>
  <si>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</si>
  <si>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</si>
  <si>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</si>
  <si>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</si>
  <si>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</si>
  <si>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</si>
  <si>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</si>
  <si>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</si>
  <si>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</si>
  <si>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</si>
  <si>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</si>
  <si>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</si>
  <si>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</si>
  <si>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</si>
  <si>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</si>
  <si>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</si>
  <si>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</si>
  <si>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</si>
  <si>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</si>
  <si>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</si>
  <si>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</si>
  <si>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</si>
  <si>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</si>
  <si>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</si>
  <si>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</si>
  <si>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</si>
  <si>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</si>
  <si>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</si>
  <si>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</si>
  <si>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</si>
  <si>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</si>
  <si>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</si>
  <si>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</si>
  <si>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</si>
  <si>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</si>
  <si>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</si>
  <si>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</si>
  <si>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</si>
  <si>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</si>
  <si>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</si>
  <si>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</si>
  <si>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</si>
  <si>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</si>
  <si>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</si>
  <si>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</si>
  <si>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</si>
  <si>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</si>
  <si>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</si>
  <si>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</si>
  <si>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</si>
  <si>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</si>
  <si>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</si>
  <si>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</si>
  <si>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</si>
  <si>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</si>
  <si>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</si>
  <si>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</si>
  <si>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</si>
  <si>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</si>
  <si>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</si>
  <si>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</si>
  <si>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</si>
  <si>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</si>
  <si>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</si>
  <si>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</si>
  <si>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</si>
  <si>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</si>
  <si>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</si>
  <si>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</si>
  <si>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</si>
  <si>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</si>
  <si>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</si>
  <si>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</si>
  <si>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</si>
  <si>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</si>
  <si>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</si>
  <si>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</si>
  <si>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</si>
  <si>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</si>
  <si>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</si>
  <si>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</si>
  <si>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</si>
  <si>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</si>
  <si>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</si>
  <si>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</si>
  <si>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</si>
  <si>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</si>
  <si>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</si>
  <si>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</si>
  <si>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</si>
  <si>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</si>
  <si>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</si>
  <si>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</si>
  <si>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</si>
  <si>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</si>
  <si>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</si>
  <si>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</si>
  <si>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</si>
  <si>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</si>
  <si>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</si>
  <si>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</si>
  <si>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</si>
  <si>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</si>
  <si>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</si>
  <si>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</si>
  <si>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</si>
  <si>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</si>
  <si>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</si>
  <si>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</si>
  <si>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</si>
  <si>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</si>
  <si>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</si>
  <si>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</si>
  <si>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</si>
  <si>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</si>
  <si>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</si>
  <si>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</si>
  <si>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</si>
  <si>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</si>
  <si>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</si>
  <si>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</si>
  <si>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</si>
  <si>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</si>
  <si>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</si>
  <si>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</si>
  <si>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</si>
  <si>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</si>
  <si>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</si>
  <si>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</si>
  <si>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</si>
  <si>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</si>
  <si>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</si>
  <si>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</si>
  <si>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</si>
  <si>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</si>
  <si>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</si>
  <si>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</si>
  <si>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</si>
  <si>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</si>
  <si>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</si>
  <si>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</si>
  <si>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</si>
  <si>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</si>
  <si>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</si>
  <si>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</si>
  <si>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</si>
  <si>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</si>
  <si>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</si>
  <si>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</si>
  <si>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</si>
  <si>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</si>
  <si>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</si>
  <si>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</si>
  <si>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</si>
  <si>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</si>
  <si>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</si>
  <si>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</si>
  <si>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</si>
  <si>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</si>
  <si>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</si>
  <si>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</si>
  <si>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</si>
  <si>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</si>
  <si>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</si>
  <si>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</si>
  <si>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</si>
  <si>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</si>
  <si>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</si>
  <si>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</si>
  <si>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</si>
  <si>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</si>
  <si>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</si>
  <si>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</si>
  <si>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</si>
  <si>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</si>
  <si>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</si>
  <si>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</si>
  <si>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</si>
  <si>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</si>
  <si>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</si>
  <si>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</si>
  <si>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</si>
  <si>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</si>
  <si>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</si>
  <si>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</si>
  <si>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</si>
  <si>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</si>
  <si>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</si>
  <si>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</si>
  <si>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</si>
  <si>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</si>
  <si>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</si>
  <si>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</si>
  <si>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</si>
  <si>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</si>
  <si>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</si>
  <si>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</si>
  <si>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</si>
  <si>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</si>
  <si>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</si>
  <si>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</si>
  <si>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</si>
  <si>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</si>
  <si>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</si>
  <si>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</si>
  <si>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</si>
  <si>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</si>
  <si>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</si>
  <si>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</si>
  <si>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</si>
  <si>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</si>
  <si>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</si>
  <si>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</si>
  <si>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</si>
  <si>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</si>
  <si>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</si>
  <si>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</si>
  <si>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</si>
  <si>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</si>
  <si>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</si>
  <si>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</si>
  <si>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</si>
  <si>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</si>
  <si>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</si>
  <si>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</si>
  <si>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</si>
  <si>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</si>
  <si>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</si>
  <si>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</si>
  <si>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</si>
  <si>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</si>
  <si>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</si>
  <si>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</si>
  <si>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</si>
  <si>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</si>
  <si>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</si>
  <si>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</si>
  <si>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</si>
  <si>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</si>
  <si>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</si>
  <si>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</si>
  <si>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</si>
  <si>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</si>
  <si>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</si>
  <si>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</si>
  <si>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</si>
  <si>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</si>
  <si>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</si>
  <si>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</si>
  <si>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</si>
  <si>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</si>
  <si>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</si>
  <si>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</si>
  <si>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</si>
  <si>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</si>
  <si>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</si>
  <si>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</si>
  <si>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</si>
  <si>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</si>
  <si>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</si>
  <si>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</si>
  <si>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</si>
  <si>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</si>
  <si>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</si>
  <si>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</si>
  <si>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</si>
  <si>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</si>
  <si>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</si>
  <si>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</si>
  <si>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</si>
  <si>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</si>
  <si>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</si>
  <si>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</si>
  <si>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</si>
  <si>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</si>
  <si>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</si>
  <si>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</si>
  <si>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</si>
  <si>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</si>
  <si>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</si>
  <si>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</si>
  <si>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</si>
  <si>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</si>
  <si>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</si>
  <si>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</si>
  <si>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</si>
  <si>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</si>
  <si>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</si>
  <si>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</si>
  <si>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</si>
  <si>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</si>
  <si>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</si>
  <si>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</si>
  <si>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</si>
  <si>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</si>
  <si>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</si>
  <si>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</si>
  <si>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</si>
  <si>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</si>
  <si>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</si>
  <si>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</si>
  <si>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</si>
  <si>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</si>
  <si>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</si>
  <si>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</si>
  <si>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</si>
  <si>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</si>
  <si>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</si>
  <si>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</si>
  <si>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</si>
  <si>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</si>
  <si>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</si>
  <si>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</si>
  <si>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</si>
  <si>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</si>
  <si>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</si>
  <si>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</si>
  <si>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</si>
  <si>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</si>
  <si>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</si>
  <si>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</si>
  <si>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</si>
  <si>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</si>
  <si>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</si>
  <si>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</si>
  <si>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</si>
  <si>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</si>
  <si>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</si>
  <si>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</si>
  <si>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</si>
  <si>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</si>
  <si>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</si>
  <si>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</si>
  <si>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</si>
  <si>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</si>
  <si>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</si>
  <si>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</si>
  <si>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</si>
  <si>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</si>
  <si>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</si>
  <si>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</si>
  <si>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</si>
  <si>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</si>
  <si>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</si>
  <si>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</si>
  <si>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</si>
  <si>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</si>
  <si>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</si>
  <si>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</si>
  <si>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</si>
  <si>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</si>
  <si>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</si>
  <si>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</si>
  <si>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</si>
  <si>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</si>
  <si>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</si>
  <si>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</si>
  <si>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</si>
  <si>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</si>
  <si>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</si>
  <si>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</si>
  <si>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</si>
  <si>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</si>
  <si>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</si>
  <si>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</si>
  <si>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</si>
  <si>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</si>
  <si>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</si>
  <si>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</si>
  <si>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</si>
  <si>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</si>
  <si>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</si>
  <si>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</si>
  <si>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</si>
  <si>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</si>
  <si>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</si>
  <si>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</si>
  <si>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</si>
  <si>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</si>
  <si>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</si>
  <si>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</si>
  <si>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</si>
  <si>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</si>
  <si>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</si>
  <si>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</si>
  <si>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</si>
  <si>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</si>
  <si>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</si>
  <si>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</si>
  <si>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</si>
  <si>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</si>
  <si>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</si>
  <si>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</si>
  <si>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</si>
  <si>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</si>
  <si>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</si>
  <si>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</si>
  <si>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</si>
  <si>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</si>
  <si>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</si>
  <si>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</si>
  <si>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</si>
  <si>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</si>
  <si>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</si>
  <si>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</si>
  <si>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</si>
  <si>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</si>
  <si>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</si>
  <si>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</si>
  <si>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</si>
  <si>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</si>
  <si>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</si>
  <si>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</si>
  <si>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</si>
  <si>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</si>
  <si>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</si>
  <si>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</si>
  <si>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</si>
  <si>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</si>
  <si>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</si>
  <si>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</si>
  <si>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</si>
  <si>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</si>
  <si>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</si>
  <si>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</si>
  <si>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</si>
  <si>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</si>
  <si>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</si>
  <si>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</si>
  <si>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</si>
  <si>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</si>
  <si>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</si>
  <si>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</si>
  <si>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</si>
  <si>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</si>
  <si>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</si>
  <si>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</si>
  <si>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</si>
  <si>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</si>
  <si>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</si>
  <si>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</si>
  <si>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</si>
  <si>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</si>
  <si>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</si>
  <si>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</si>
  <si>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</si>
  <si>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</si>
  <si>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</si>
  <si>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</si>
  <si>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</si>
  <si>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</si>
  <si>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</si>
  <si>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</si>
  <si>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</si>
  <si>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</si>
  <si>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</si>
  <si>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</si>
  <si>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</si>
  <si>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</si>
  <si>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</si>
  <si>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</si>
  <si>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</si>
  <si>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</si>
  <si>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</si>
  <si>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</si>
  <si>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</si>
  <si>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</si>
  <si>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</si>
  <si>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</si>
  <si>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</si>
  <si>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</si>
  <si>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</si>
  <si>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</si>
  <si>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</si>
  <si>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</si>
  <si>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</si>
  <si>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</si>
  <si>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</si>
  <si>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</si>
  <si>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</si>
  <si>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</si>
  <si>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</si>
  <si>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</si>
  <si>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</si>
  <si>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</si>
  <si>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</si>
  <si>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</si>
  <si>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</si>
  <si>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</si>
  <si>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</si>
  <si>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</si>
  <si>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</si>
  <si>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</si>
  <si>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</si>
  <si>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</si>
  <si>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</si>
  <si>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</si>
  <si>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</si>
  <si>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</si>
  <si>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</si>
  <si>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</si>
  <si>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</si>
  <si>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</si>
  <si>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</si>
  <si>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</si>
  <si>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</si>
  <si>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</si>
  <si>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</si>
  <si>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</si>
  <si>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</si>
  <si>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</si>
  <si>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</si>
  <si>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</si>
  <si>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</si>
  <si>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</si>
  <si>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</si>
  <si>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</si>
  <si>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</si>
  <si>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</si>
  <si>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</si>
  <si>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</si>
  <si>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</si>
  <si>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</si>
  <si>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</si>
  <si>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</si>
  <si>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</si>
  <si>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</si>
  <si>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</si>
  <si>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</si>
  <si>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</si>
  <si>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</si>
  <si>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</si>
  <si>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</si>
  <si>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</si>
  <si>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</si>
  <si>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</si>
  <si>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</si>
  <si>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</si>
  <si>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</si>
  <si>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</si>
  <si>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</si>
  <si>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</si>
  <si>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</si>
  <si>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</si>
  <si>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</si>
  <si>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</si>
  <si>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</si>
  <si>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</si>
  <si>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</si>
  <si>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</si>
  <si>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</si>
  <si>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</si>
  <si>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</si>
  <si>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</si>
  <si>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</si>
  <si>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</si>
  <si>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</si>
  <si>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</si>
  <si>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</si>
  <si>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</si>
  <si>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</si>
  <si>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</si>
  <si>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</si>
  <si>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</si>
  <si>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</si>
  <si>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</si>
  <si>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</si>
  <si>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</si>
  <si>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</si>
  <si>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</si>
  <si>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</si>
  <si>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</si>
  <si>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</si>
  <si>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</si>
  <si>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</si>
  <si>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</si>
  <si>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</si>
  <si>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</si>
  <si>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</si>
  <si>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</si>
  <si>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</si>
  <si>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</si>
  <si>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</si>
  <si>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</si>
  <si>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</si>
  <si>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</si>
  <si>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</si>
  <si>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</si>
  <si>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</si>
  <si>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</si>
  <si>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</si>
  <si>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</si>
  <si>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</si>
  <si>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</si>
  <si>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</si>
  <si>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</si>
  <si>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</si>
  <si>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</si>
  <si>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</si>
  <si>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</si>
  <si>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</si>
  <si>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</si>
  <si>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</si>
  <si>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</si>
  <si>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</si>
  <si>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</si>
  <si>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</si>
  <si>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</si>
  <si>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</si>
  <si>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</si>
  <si>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</si>
  <si>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</si>
  <si>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</si>
  <si>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</si>
  <si>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</si>
  <si>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</si>
  <si>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</si>
  <si>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</si>
  <si>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</si>
  <si>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</si>
  <si>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</si>
  <si>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</si>
  <si>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</si>
  <si>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</si>
  <si>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</si>
  <si>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</si>
  <si>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</si>
  <si>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</si>
  <si>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</si>
  <si>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</si>
  <si>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</si>
  <si>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</si>
  <si>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</si>
  <si>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</si>
  <si>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</si>
  <si>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</si>
  <si>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</si>
  <si>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</si>
  <si>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</si>
  <si>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</si>
  <si>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</si>
  <si>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</si>
  <si>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</si>
  <si>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</si>
  <si>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</si>
  <si>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</si>
  <si>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</si>
  <si>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</si>
  <si>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</si>
  <si>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</si>
  <si>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</si>
  <si>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</si>
  <si>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</si>
  <si>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</si>
  <si>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</si>
  <si>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</si>
  <si>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</si>
  <si>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</si>
  <si>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</si>
  <si>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</si>
  <si>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</si>
  <si>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</si>
  <si>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</si>
  <si>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</si>
  <si>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</si>
  <si>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</si>
  <si>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</si>
  <si>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</si>
  <si>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</si>
  <si>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</si>
  <si>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</si>
  <si>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</si>
  <si>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</si>
  <si>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</si>
  <si>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</si>
  <si>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</si>
  <si>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</si>
  <si>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</si>
  <si>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</si>
  <si>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</si>
  <si>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</si>
  <si>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</si>
  <si>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</si>
  <si>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</si>
  <si>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</si>
  <si>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</si>
  <si>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</si>
  <si>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</si>
  <si>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</si>
  <si>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</si>
  <si>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</si>
  <si>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</si>
  <si>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</si>
  <si>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</si>
  <si>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</si>
  <si>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</si>
  <si>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</si>
  <si>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</si>
  <si>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</si>
  <si>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</si>
  <si>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</si>
  <si>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</si>
  <si>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</si>
  <si>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</si>
  <si>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</si>
  <si>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</si>
  <si>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</si>
  <si>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</si>
  <si>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</si>
  <si>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</si>
  <si>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</si>
  <si>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</si>
  <si>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</si>
  <si>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</si>
  <si>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</si>
  <si>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</si>
  <si>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</si>
  <si>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</si>
  <si>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</si>
  <si>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</si>
  <si>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</si>
  <si>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</si>
  <si>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</si>
  <si>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</si>
  <si>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</si>
  <si>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</si>
  <si>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</si>
  <si>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</si>
  <si>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</si>
  <si>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</si>
  <si>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</si>
  <si>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</si>
  <si>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</si>
  <si>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</si>
  <si>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</si>
  <si>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</si>
  <si>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</si>
  <si>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</si>
  <si>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</si>
  <si>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</si>
  <si>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</si>
  <si>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</si>
  <si>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</si>
  <si>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</si>
  <si>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</si>
  <si>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</si>
  <si>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</si>
  <si>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</si>
  <si>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</si>
  <si>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</si>
  <si>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</si>
  <si>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</si>
  <si>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</si>
  <si>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</si>
  <si>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</si>
  <si>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</si>
  <si>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</si>
  <si>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</si>
  <si>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</si>
  <si>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</si>
  <si>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</si>
  <si>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</si>
  <si>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</si>
  <si>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</si>
  <si>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</si>
  <si>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</si>
  <si>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</si>
  <si>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</si>
  <si>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</si>
  <si>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</si>
  <si>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</si>
  <si>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</si>
  <si>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</si>
  <si>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</si>
  <si>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</si>
  <si>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</si>
  <si>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</si>
  <si>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</si>
  <si>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</si>
  <si>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</si>
  <si>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</si>
  <si>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</si>
  <si>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</si>
  <si>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</si>
  <si>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</si>
  <si>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</si>
  <si>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</si>
  <si>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</si>
  <si>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</si>
  <si>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</si>
  <si>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</si>
  <si>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</si>
  <si>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</si>
  <si>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</si>
  <si>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</si>
  <si>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</si>
  <si>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</si>
  <si>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</si>
  <si>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</si>
  <si>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</si>
  <si>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</si>
  <si>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</si>
  <si>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</si>
  <si>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</si>
  <si>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</si>
  <si>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</si>
  <si>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</si>
  <si>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</si>
  <si>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</si>
  <si>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</si>
  <si>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</si>
  <si>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</si>
  <si>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</si>
  <si>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</si>
  <si>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</si>
  <si>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</si>
  <si>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</si>
  <si>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</si>
  <si>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</si>
  <si>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</si>
  <si>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</si>
  <si>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</si>
  <si>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</si>
  <si>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</si>
  <si>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</si>
  <si>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</si>
  <si>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</si>
  <si>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</si>
  <si>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</si>
  <si>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</si>
  <si>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</si>
  <si>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</si>
  <si>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</si>
  <si>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</si>
  <si>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</si>
  <si>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</si>
  <si>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</si>
  <si>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</si>
  <si>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</si>
  <si>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</si>
  <si>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</si>
  <si>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</si>
  <si>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</si>
  <si>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</si>
  <si>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</si>
  <si>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</si>
  <si>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</si>
  <si>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</si>
  <si>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</si>
  <si>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</si>
  <si>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</si>
  <si>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</si>
  <si>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</si>
  <si>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</si>
  <si>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</si>
  <si>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</si>
  <si>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</si>
  <si>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</si>
  <si>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</si>
  <si>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</si>
  <si>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</si>
  <si>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</si>
  <si>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</si>
  <si>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</si>
  <si>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</si>
  <si>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</si>
  <si>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</si>
  <si>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</si>
  <si>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</si>
  <si>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</si>
  <si>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</si>
  <si>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</si>
  <si>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</si>
  <si>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</si>
  <si>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</si>
  <si>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</si>
  <si>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</si>
  <si>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</si>
  <si>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</si>
  <si>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</si>
  <si>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</si>
  <si>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</si>
  <si>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</si>
  <si>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</si>
  <si>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</si>
  <si>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</si>
  <si>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</si>
  <si>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</si>
  <si>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</si>
  <si>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</si>
  <si>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</si>
  <si>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</si>
  <si>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</si>
  <si>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</si>
  <si>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</si>
  <si>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</si>
  <si>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</si>
  <si>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</si>
  <si>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</si>
  <si>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</si>
  <si>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</si>
  <si>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</si>
  <si>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</si>
  <si>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</si>
  <si>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</si>
  <si>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</si>
  <si>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</si>
  <si>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</si>
  <si>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</si>
  <si>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</si>
  <si>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</si>
  <si>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</si>
  <si>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</si>
  <si>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</si>
  <si>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</si>
  <si>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</si>
  <si>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</si>
  <si>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</si>
  <si>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</si>
  <si>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</si>
  <si>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</si>
  <si>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</si>
  <si>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</si>
  <si>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</si>
  <si>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</si>
  <si>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</si>
  <si>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</si>
  <si>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</si>
  <si>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</si>
  <si>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</si>
  <si>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</si>
  <si>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</si>
  <si>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</si>
  <si>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</si>
  <si>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</si>
  <si>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</si>
  <si>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</si>
  <si>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</si>
  <si>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</si>
  <si>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</si>
  <si>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</si>
  <si>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</si>
  <si>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</si>
  <si>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</si>
  <si>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</si>
  <si>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</si>
  <si>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</si>
  <si>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</si>
  <si>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</si>
  <si>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</si>
  <si>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</si>
  <si>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</si>
  <si>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</si>
  <si>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</si>
  <si>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</si>
  <si>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</si>
  <si>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</si>
  <si>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</si>
  <si>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</si>
  <si>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</si>
  <si>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</si>
  <si>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</si>
  <si>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</si>
  <si>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</si>
  <si>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</si>
  <si>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</si>
  <si>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</si>
  <si>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</si>
  <si>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</si>
  <si>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</si>
  <si>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</si>
  <si>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</si>
  <si>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</si>
  <si>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</si>
  <si>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</si>
  <si>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</si>
  <si>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</si>
  <si>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</si>
  <si>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</si>
  <si>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</si>
  <si>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</si>
  <si>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</si>
  <si>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</si>
  <si>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</si>
  <si>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</si>
  <si>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</si>
  <si>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</si>
  <si>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</si>
  <si>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</si>
  <si>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</si>
  <si>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</si>
  <si>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</si>
  <si>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</si>
  <si>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</si>
  <si>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</si>
  <si>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</si>
  <si>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</si>
  <si>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</si>
  <si>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</si>
  <si>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</si>
  <si>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</si>
  <si>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</si>
  <si>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</si>
  <si>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</si>
  <si>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</si>
  <si>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</si>
  <si>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</si>
  <si>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</si>
  <si>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</si>
  <si>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</si>
  <si>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</si>
  <si>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</si>
  <si>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</si>
  <si>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</si>
  <si>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</si>
  <si>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</si>
  <si>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</si>
  <si>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</si>
  <si>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</si>
  <si>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</si>
  <si>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</si>
  <si>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</si>
  <si>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</si>
  <si>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</si>
  <si>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</si>
  <si>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</si>
  <si>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</si>
  <si>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</si>
  <si>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</si>
  <si>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</si>
  <si>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</si>
  <si>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</si>
  <si>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</si>
  <si>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</si>
  <si>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</si>
  <si>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</si>
  <si>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</si>
  <si>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</si>
  <si>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</si>
  <si>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</si>
  <si>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</si>
  <si>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</si>
  <si>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</si>
  <si>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</si>
  <si>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</si>
  <si>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</si>
  <si>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</si>
  <si>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</si>
  <si>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</si>
  <si>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</si>
  <si>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</si>
  <si>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</si>
  <si>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</si>
  <si>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</si>
  <si>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</si>
  <si>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</si>
  <si>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</si>
  <si>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</si>
  <si>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</si>
  <si>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</si>
  <si>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</si>
  <si>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</si>
  <si>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</si>
  <si>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</si>
  <si>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</si>
  <si>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</si>
  <si>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</si>
  <si>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</si>
  <si>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</si>
  <si>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</si>
  <si>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</si>
  <si>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</si>
  <si>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</si>
  <si>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</si>
  <si>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</si>
  <si>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</si>
  <si>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</si>
  <si>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</si>
  <si>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</si>
  <si>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</si>
  <si>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</si>
  <si>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</si>
  <si>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</si>
  <si>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</si>
  <si>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</si>
  <si>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</si>
  <si>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</si>
  <si>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</si>
  <si>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</si>
  <si>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</si>
  <si>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</si>
  <si>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</si>
  <si>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</si>
  <si>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</si>
  <si>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</si>
  <si>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</si>
  <si>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</si>
  <si>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</si>
  <si>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</si>
  <si>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</si>
  <si>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</si>
  <si>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</si>
  <si>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</si>
  <si>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</si>
  <si>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</si>
  <si>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</si>
  <si>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</si>
  <si>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</si>
  <si>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</si>
  <si>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</si>
  <si>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</si>
  <si>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</si>
  <si>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</si>
  <si>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</si>
  <si>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</si>
  <si>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</si>
  <si>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</si>
  <si>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</si>
  <si>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</si>
  <si>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</si>
  <si>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</si>
  <si>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</si>
  <si>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</si>
  <si>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</si>
  <si>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</si>
  <si>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</si>
  <si>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</si>
  <si>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</si>
  <si>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</si>
  <si>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</si>
  <si>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</si>
  <si>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</si>
  <si>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</si>
  <si>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</si>
  <si>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</si>
  <si>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</si>
  <si>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</si>
  <si>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</si>
  <si>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</si>
  <si>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</si>
  <si>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</si>
  <si>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</si>
  <si>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</si>
  <si>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</si>
  <si>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</si>
  <si>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</si>
  <si>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</si>
  <si>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</si>
  <si>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</si>
  <si>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</si>
  <si>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</si>
  <si>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</si>
  <si>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</si>
  <si>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</si>
  <si>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</si>
  <si>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</si>
  <si>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</si>
  <si>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</si>
  <si>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</si>
  <si>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</si>
  <si>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</si>
  <si>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</si>
  <si>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</si>
  <si>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</si>
  <si>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</si>
  <si>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</si>
  <si>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</si>
  <si>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</si>
  <si>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</si>
  <si>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</si>
  <si>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</si>
  <si>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</si>
  <si>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</si>
  <si>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</si>
  <si>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</si>
  <si>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</si>
  <si>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</si>
  <si>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</si>
  <si>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</si>
  <si>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</si>
  <si>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</si>
  <si>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</si>
  <si>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</si>
  <si>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</si>
  <si>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</si>
  <si>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</si>
  <si>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</si>
  <si>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</si>
  <si>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</si>
  <si>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</si>
  <si>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</si>
  <si>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</si>
  <si>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</si>
  <si>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</si>
  <si>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</si>
  <si>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</si>
  <si>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</si>
  <si>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</si>
  <si>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</si>
  <si>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</si>
  <si>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</si>
  <si>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</si>
  <si>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</si>
  <si>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</si>
  <si>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</si>
  <si>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</si>
  <si>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</si>
  <si>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</si>
  <si>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</si>
  <si>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</si>
  <si>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</si>
  <si>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</si>
  <si>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</si>
  <si>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</si>
  <si>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</si>
  <si>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</si>
  <si>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</si>
  <si>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</si>
  <si>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</si>
  <si>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</si>
  <si>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</si>
  <si>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</si>
  <si>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</si>
  <si>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</si>
  <si>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</si>
  <si>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</si>
  <si>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</si>
  <si>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</si>
  <si>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</si>
  <si>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</si>
  <si>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</si>
  <si>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</si>
  <si>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</si>
  <si>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</si>
  <si>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</si>
  <si>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</si>
  <si>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</si>
  <si>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</si>
  <si>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</si>
  <si>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</si>
  <si>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</si>
  <si>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</si>
  <si>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</si>
  <si>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</si>
  <si>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</si>
  <si>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</si>
  <si>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</si>
  <si>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</si>
  <si>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</si>
  <si>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</si>
  <si>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</si>
  <si>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</si>
  <si>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</si>
  <si>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</si>
  <si>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</si>
  <si>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</si>
  <si>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</si>
  <si>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</si>
  <si>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</si>
  <si>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</si>
  <si>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</si>
  <si>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</si>
  <si>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</si>
  <si>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</si>
  <si>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</si>
  <si>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</si>
  <si>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</si>
  <si>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</si>
  <si>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</si>
  <si>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</si>
  <si>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</si>
  <si>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</si>
  <si>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</si>
  <si>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</si>
  <si>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</si>
  <si>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</si>
  <si>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</si>
  <si>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</si>
  <si>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</si>
  <si>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</si>
  <si>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</si>
  <si>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</si>
  <si>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</si>
  <si>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</si>
  <si>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</si>
  <si>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</si>
  <si>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</si>
  <si>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</si>
  <si>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</si>
  <si>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</si>
  <si>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</si>
  <si>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</si>
  <si>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</si>
  <si>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</si>
  <si>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</si>
  <si>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</si>
  <si>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</si>
  <si>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</si>
  <si>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</si>
  <si>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</si>
  <si>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</si>
  <si>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</si>
  <si>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</si>
  <si>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</si>
  <si>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</si>
  <si>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</si>
  <si>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</si>
  <si>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</si>
  <si>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</si>
  <si>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</si>
  <si>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</si>
  <si>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</si>
  <si>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</si>
  <si>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</si>
  <si>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</si>
  <si>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</si>
  <si>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</si>
  <si>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</si>
  <si>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</si>
  <si>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</si>
  <si>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</si>
  <si>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</si>
  <si>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</si>
  <si>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</si>
  <si>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</si>
  <si>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</si>
  <si>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</si>
  <si>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</si>
  <si>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</si>
  <si>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</si>
  <si>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</si>
  <si>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</si>
  <si>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</si>
  <si>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</si>
  <si>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</si>
  <si>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</si>
  <si>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</si>
  <si>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</si>
  <si>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</si>
  <si>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</si>
  <si>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</si>
  <si>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</si>
  <si>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</si>
  <si>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</si>
  <si>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</si>
  <si>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</si>
  <si>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</si>
  <si>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</si>
  <si>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</si>
  <si>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</si>
  <si>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</si>
  <si>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</si>
  <si>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</si>
  <si>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</si>
  <si>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</si>
  <si>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</si>
  <si>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</si>
  <si>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</si>
  <si>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</si>
  <si>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</si>
  <si>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</si>
  <si>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</si>
  <si>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</si>
  <si>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</si>
  <si>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</si>
  <si>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</si>
  <si>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</si>
  <si>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</si>
  <si>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</si>
  <si>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</si>
  <si>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</si>
  <si>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</si>
  <si>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</si>
  <si>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</si>
  <si>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</si>
  <si>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</si>
  <si>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</si>
  <si>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</si>
  <si>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</si>
  <si>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</si>
  <si>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</si>
  <si>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</si>
  <si>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</si>
  <si>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</si>
  <si>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</si>
  <si>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</si>
  <si>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</si>
  <si>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</si>
  <si>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</si>
  <si>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</si>
  <si>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</si>
  <si>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</si>
  <si>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</si>
  <si>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</si>
  <si>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</si>
  <si>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</si>
  <si>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</si>
  <si>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</si>
  <si>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</si>
  <si>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</si>
  <si>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</si>
  <si>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</si>
  <si>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</si>
  <si>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</si>
  <si>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</si>
  <si>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</si>
  <si>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</si>
  <si>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</si>
  <si>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</si>
  <si>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</si>
  <si>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</si>
  <si>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</si>
  <si>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</si>
  <si>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</si>
  <si>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</si>
  <si>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</si>
  <si>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</si>
  <si>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</si>
  <si>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</si>
  <si>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</si>
  <si>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</si>
  <si>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</si>
  <si>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</si>
  <si>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</si>
  <si>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</si>
  <si>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</si>
  <si>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</si>
  <si>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</si>
  <si>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</si>
  <si>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</si>
  <si>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</si>
  <si>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</si>
  <si>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</si>
  <si>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</si>
  <si>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</si>
  <si>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</si>
  <si>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</si>
  <si>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</si>
  <si>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</si>
  <si>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</si>
  <si>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</si>
  <si>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</si>
  <si>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</si>
  <si>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</si>
  <si>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</si>
  <si>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</si>
  <si>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</si>
  <si>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</si>
  <si>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</si>
  <si>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</si>
  <si>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</si>
  <si>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</si>
  <si>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</si>
  <si>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</si>
  <si>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</si>
  <si>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</si>
  <si>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</si>
  <si>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</si>
  <si>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</si>
  <si>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</si>
  <si>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</si>
  <si>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</si>
  <si>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</si>
  <si>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</si>
  <si>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</si>
  <si>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</si>
  <si>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</si>
  <si>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</si>
  <si>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</si>
  <si>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</si>
  <si>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</si>
  <si>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</si>
  <si>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</si>
  <si>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</si>
  <si>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</si>
  <si>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</si>
  <si>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</si>
  <si>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</si>
  <si>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</si>
  <si>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</si>
  <si>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</si>
  <si>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</si>
  <si>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</si>
  <si>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</si>
  <si>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</si>
  <si>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</si>
  <si>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</si>
  <si>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</si>
  <si>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</si>
  <si>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</si>
  <si>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</si>
  <si>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</si>
  <si>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</si>
  <si>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</si>
  <si>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</si>
  <si>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</si>
  <si>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</si>
  <si>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</si>
  <si>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</si>
  <si>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</si>
  <si>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</si>
  <si>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</si>
  <si>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</si>
  <si>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</si>
  <si>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</si>
  <si>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</si>
  <si>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</si>
  <si>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</si>
  <si>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</si>
  <si>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</si>
  <si>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</si>
  <si>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</si>
  <si>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</si>
  <si>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</si>
  <si>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</si>
  <si>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</si>
  <si>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</si>
  <si>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</si>
  <si>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</si>
  <si>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</si>
  <si>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</si>
  <si>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</si>
  <si>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</si>
  <si>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</si>
  <si>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</si>
  <si>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</si>
  <si>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</si>
  <si>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</si>
  <si>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</si>
  <si>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</si>
  <si>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</si>
  <si>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</si>
  <si>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</si>
  <si>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</si>
  <si>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</si>
  <si>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</si>
  <si>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</si>
  <si>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</si>
  <si>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</si>
  <si>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</si>
  <si>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</si>
  <si>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</si>
  <si>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</si>
  <si>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</si>
  <si>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</si>
  <si>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</si>
  <si>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</si>
  <si>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</si>
  <si>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</si>
  <si>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</si>
  <si>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</si>
  <si>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</si>
  <si>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</si>
  <si>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</si>
  <si>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</si>
  <si>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</si>
  <si>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</si>
  <si>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</si>
  <si>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</si>
  <si>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</si>
  <si>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</si>
  <si>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</si>
  <si>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</si>
  <si>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</si>
  <si>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</si>
  <si>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</si>
  <si>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</si>
  <si>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</si>
  <si>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</si>
  <si>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</si>
  <si>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</si>
  <si>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</si>
  <si>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</si>
  <si>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</si>
  <si>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</si>
  <si>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</si>
  <si>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</si>
  <si>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</si>
  <si>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</si>
  <si>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</si>
  <si>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</si>
  <si>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</si>
  <si>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</si>
  <si>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</si>
  <si>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</si>
  <si>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</si>
  <si>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</si>
  <si>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</si>
  <si>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</si>
  <si>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</si>
  <si>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</si>
  <si>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</si>
  <si>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</si>
  <si>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</si>
  <si>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</si>
  <si>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</si>
  <si>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</si>
  <si>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</si>
  <si>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</si>
  <si>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</si>
  <si>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</si>
  <si>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</si>
  <si>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</si>
  <si>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</si>
  <si>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</si>
  <si>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</si>
  <si>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</si>
  <si>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</si>
  <si>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</si>
  <si>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</si>
  <si>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</si>
  <si>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</si>
  <si>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</si>
  <si>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</si>
  <si>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</si>
  <si>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</si>
  <si>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</si>
  <si>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</si>
  <si>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</si>
  <si>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</si>
  <si>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</si>
  <si>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</si>
  <si>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</si>
  <si>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</si>
  <si>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</si>
  <si>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</si>
  <si>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</si>
  <si>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</si>
  <si>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</si>
  <si>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</si>
  <si>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</si>
  <si>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</si>
  <si>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</si>
  <si>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</si>
  <si>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</si>
  <si>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</si>
  <si>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</si>
  <si>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</si>
  <si>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</si>
  <si>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</si>
  <si>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</si>
  <si>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</si>
  <si>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</si>
  <si>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</si>
  <si>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</si>
  <si>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</si>
  <si>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</si>
  <si>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</si>
  <si>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</si>
  <si>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</si>
  <si>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</si>
  <si>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</si>
  <si>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</si>
  <si>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</si>
  <si>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</si>
  <si>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</si>
  <si>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</si>
  <si>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</si>
  <si>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</si>
  <si>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</si>
  <si>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</si>
  <si>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</si>
  <si>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</si>
  <si>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</si>
  <si>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</si>
  <si>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</si>
  <si>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</si>
  <si>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</si>
  <si>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</si>
  <si>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</si>
  <si>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</si>
  <si>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</si>
  <si>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</si>
  <si>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</si>
  <si>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</si>
  <si>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</si>
  <si>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</si>
  <si>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</si>
  <si>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</si>
  <si>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</si>
  <si>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</si>
  <si>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</si>
  <si>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</si>
  <si>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</si>
  <si>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</si>
  <si>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</si>
  <si>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</si>
  <si>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</si>
  <si>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</si>
  <si>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</si>
  <si>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</si>
  <si>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</si>
  <si>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</si>
  <si>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</si>
  <si>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</si>
  <si>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</si>
  <si>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</si>
  <si>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</si>
  <si>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</si>
  <si>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</si>
  <si>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</si>
  <si>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</si>
  <si>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</si>
  <si>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</si>
  <si>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</si>
  <si>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</si>
  <si>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</si>
  <si>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</si>
  <si>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</si>
  <si>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</si>
  <si>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</si>
  <si>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</si>
  <si>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</si>
  <si>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</si>
  <si>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</si>
  <si>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</si>
  <si>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</si>
  <si>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</si>
  <si>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</si>
  <si>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</si>
  <si>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</si>
  <si>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</si>
  <si>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</si>
  <si>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</si>
  <si>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</si>
  <si>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</si>
  <si>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</si>
  <si>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</si>
  <si>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</si>
  <si>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</si>
  <si>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</si>
  <si>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</si>
  <si>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</si>
  <si>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</si>
  <si>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</si>
  <si>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</si>
  <si>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</si>
  <si>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</si>
  <si>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</si>
  <si>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</si>
  <si>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</si>
  <si>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</si>
  <si>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</si>
  <si>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</si>
  <si>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</si>
  <si>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</si>
  <si>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</si>
  <si>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</si>
  <si>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</si>
  <si>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</si>
  <si>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</si>
  <si>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</si>
  <si>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</si>
  <si>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</si>
  <si>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</si>
  <si>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</si>
  <si>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</si>
  <si>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</si>
  <si>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</si>
  <si>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</si>
  <si>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</si>
  <si>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</si>
  <si>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</si>
  <si>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</si>
  <si>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</si>
  <si>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</si>
  <si>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</si>
  <si>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</si>
  <si>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</si>
  <si>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</si>
  <si>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</si>
  <si>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</si>
  <si>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</si>
  <si>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</si>
  <si>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</si>
  <si>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</si>
  <si>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</si>
  <si>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</si>
  <si>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</si>
  <si>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</si>
  <si>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</si>
  <si>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</si>
  <si>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</si>
  <si>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</si>
  <si>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</si>
  <si>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</si>
  <si>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</si>
  <si>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</si>
  <si>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</si>
  <si>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</si>
  <si>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</si>
  <si>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</si>
  <si>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</si>
  <si>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</si>
  <si>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</si>
  <si>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</si>
  <si>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</si>
  <si>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</si>
  <si>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</si>
  <si>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</si>
  <si>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</si>
  <si>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</si>
  <si>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</si>
  <si>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</si>
  <si>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</si>
  <si>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</si>
  <si>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</si>
  <si>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</si>
  <si>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</si>
  <si>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</si>
  <si>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</si>
  <si>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</si>
  <si>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</si>
  <si>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</si>
  <si>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</si>
  <si>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</si>
  <si>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</si>
  <si>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</si>
  <si>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</si>
  <si>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</si>
  <si>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</si>
  <si>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</si>
  <si>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</si>
  <si>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</si>
  <si>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</si>
  <si>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</si>
  <si>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</si>
  <si>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</si>
  <si>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</si>
  <si>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</si>
  <si>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</si>
  <si>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</si>
  <si>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</si>
  <si>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</si>
  <si>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</si>
  <si>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</si>
  <si>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</si>
  <si>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</si>
  <si>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</si>
  <si>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</si>
  <si>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</si>
  <si>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</si>
  <si>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</si>
  <si>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</si>
  <si>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</si>
  <si>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</si>
  <si>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</si>
  <si>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</si>
  <si>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</si>
  <si>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</si>
  <si>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</si>
  <si>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</si>
  <si>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</si>
  <si>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</si>
  <si>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</si>
  <si>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</si>
  <si>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</si>
  <si>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</si>
  <si>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</si>
  <si>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</si>
  <si>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</si>
  <si>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</si>
  <si>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</si>
  <si>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</si>
  <si>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</si>
  <si>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</si>
  <si>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</si>
  <si>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</si>
  <si>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</si>
  <si>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</si>
  <si>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</si>
  <si>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</si>
  <si>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</si>
  <si>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</si>
  <si>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</si>
  <si>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</si>
  <si>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</si>
  <si>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</si>
  <si>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</si>
  <si>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</si>
  <si>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</si>
  <si>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</si>
  <si>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</si>
  <si>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</si>
  <si>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</si>
  <si>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</si>
  <si>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</si>
  <si>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</si>
  <si>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</si>
  <si>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</si>
  <si>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</si>
  <si>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</si>
  <si>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</si>
  <si>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</si>
  <si>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</si>
  <si>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</si>
  <si>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</si>
  <si>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</si>
  <si>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</si>
  <si>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</si>
  <si>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</si>
  <si>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</si>
  <si>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</si>
  <si>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</si>
  <si>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</si>
  <si>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</si>
  <si>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</si>
  <si>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</si>
  <si>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</si>
  <si>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</si>
  <si>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</si>
  <si>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</si>
  <si>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</si>
  <si>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</si>
  <si>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</si>
  <si>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</si>
  <si>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</si>
  <si>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</si>
  <si>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</si>
  <si>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</si>
  <si>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</si>
  <si>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</si>
  <si>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</si>
  <si>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</si>
  <si>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</si>
  <si>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</si>
  <si>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</si>
  <si>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</si>
  <si>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</si>
  <si>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</si>
  <si>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</si>
  <si>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</si>
  <si>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</si>
  <si>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</si>
  <si>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</si>
  <si>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</si>
  <si>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</si>
  <si>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</si>
  <si>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</si>
  <si>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</si>
  <si>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</si>
  <si>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</si>
  <si>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</si>
  <si>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</si>
  <si>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</si>
  <si>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</si>
  <si>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</si>
  <si>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</si>
  <si>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</si>
  <si>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</si>
  <si>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</si>
  <si>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</si>
  <si>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</si>
  <si>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</si>
  <si>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</si>
  <si>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</si>
  <si>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</si>
  <si>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</si>
  <si>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</si>
  <si>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</si>
  <si>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</si>
  <si>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</si>
  <si>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</si>
  <si>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</si>
  <si>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</si>
  <si>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</si>
  <si>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</si>
  <si>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</si>
  <si>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</si>
  <si>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</si>
  <si>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</si>
  <si>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</si>
  <si>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</si>
  <si>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</si>
  <si>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</si>
  <si>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</si>
  <si>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</si>
  <si>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</si>
  <si>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</si>
  <si>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</si>
  <si>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</si>
  <si>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</si>
  <si>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</si>
  <si>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</si>
  <si>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</si>
  <si>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</si>
  <si>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</si>
  <si>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</si>
  <si>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</si>
  <si>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</si>
  <si>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</si>
  <si>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</si>
  <si>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</si>
  <si>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</si>
  <si>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</si>
  <si>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</si>
  <si>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</si>
  <si>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</si>
  <si>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</si>
  <si>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</si>
  <si>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</si>
  <si>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</si>
  <si>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</si>
  <si>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</si>
  <si>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</si>
  <si>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</si>
  <si>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</si>
  <si>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</si>
  <si>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</si>
  <si>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</si>
  <si>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</si>
  <si>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</si>
  <si>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</si>
  <si>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</si>
  <si>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</si>
  <si>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</si>
  <si>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</si>
  <si>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</si>
  <si>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</si>
  <si>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</si>
  <si>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</si>
  <si>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</si>
  <si>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</si>
  <si>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</si>
  <si>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</si>
  <si>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</si>
  <si>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</si>
  <si>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</si>
  <si>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</si>
  <si>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</si>
  <si>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</si>
  <si>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</si>
  <si>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</si>
  <si>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</si>
  <si>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</si>
  <si>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</si>
  <si>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</si>
  <si>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</si>
  <si>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</si>
  <si>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</si>
  <si>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</si>
  <si>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</si>
  <si>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</si>
  <si>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</si>
  <si>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</si>
  <si>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</si>
  <si>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</si>
  <si>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</si>
  <si>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</si>
  <si>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</si>
  <si>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</si>
  <si>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</si>
  <si>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</si>
  <si>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</si>
  <si>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</si>
  <si>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</si>
  <si>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</si>
  <si>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</si>
  <si>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</si>
  <si>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</si>
  <si>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</si>
  <si>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</si>
  <si>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</si>
  <si>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</si>
  <si>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</si>
  <si>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</si>
  <si>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</si>
  <si>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</si>
  <si>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</si>
  <si>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</si>
  <si>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</si>
  <si>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</si>
  <si>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</si>
  <si>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</si>
  <si>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</si>
  <si>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</si>
  <si>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</si>
  <si>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</si>
  <si>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</si>
  <si>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</si>
  <si>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</si>
  <si>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</si>
  <si>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</si>
  <si>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</si>
  <si>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</si>
  <si>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</si>
  <si>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</si>
  <si>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</si>
  <si>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</si>
  <si>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</si>
  <si>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</si>
  <si>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</si>
  <si>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</si>
  <si>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</si>
  <si>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</si>
  <si>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</si>
  <si>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</si>
  <si>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</si>
  <si>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</si>
  <si>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</si>
  <si>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</si>
  <si>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</si>
  <si>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</si>
  <si>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</si>
  <si>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</si>
  <si>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</si>
  <si>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</si>
  <si>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</si>
  <si>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</si>
  <si>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</si>
  <si>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</si>
  <si>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</si>
  <si>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</si>
  <si>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</si>
  <si>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</si>
  <si>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</si>
  <si>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</si>
  <si>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</si>
  <si>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</si>
  <si>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</si>
  <si>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</si>
  <si>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</si>
  <si>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</si>
  <si>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</si>
  <si>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</si>
  <si>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</si>
  <si>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</si>
  <si>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</si>
  <si>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</si>
  <si>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</si>
  <si>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</si>
  <si>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</si>
  <si>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</si>
  <si>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</si>
  <si>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</si>
  <si>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</si>
  <si>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</si>
  <si>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</si>
  <si>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</si>
  <si>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</si>
  <si>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</si>
  <si>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</si>
  <si>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</si>
  <si>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</si>
  <si>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</si>
  <si>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</si>
  <si>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</si>
  <si>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</si>
  <si>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</si>
  <si>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</si>
  <si>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</si>
  <si>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</si>
  <si>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</si>
  <si>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</si>
  <si>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</si>
  <si>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</si>
  <si>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</si>
  <si>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</si>
  <si>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</si>
  <si>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</si>
  <si>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</si>
  <si>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</si>
  <si>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</si>
  <si>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</si>
  <si>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</si>
  <si>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</si>
  <si>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</si>
  <si>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</si>
  <si>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</si>
  <si>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</si>
  <si>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</si>
  <si>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</si>
  <si>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</si>
  <si>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</si>
  <si>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</si>
  <si>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</si>
  <si>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</si>
  <si>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</si>
  <si>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</si>
  <si>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</si>
  <si>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</si>
  <si>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</si>
  <si>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</si>
  <si>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</si>
  <si>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</si>
  <si>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</si>
  <si>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</si>
  <si>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</si>
  <si>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</si>
  <si>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</si>
  <si>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</si>
  <si>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</si>
  <si>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</si>
  <si>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</si>
  <si>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</si>
  <si>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</si>
  <si>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</si>
  <si>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</si>
  <si>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</si>
  <si>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</si>
  <si>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</si>
  <si>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</si>
  <si>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</si>
  <si>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</si>
  <si>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</si>
  <si>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</si>
  <si>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</si>
  <si>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</si>
  <si>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</si>
  <si>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</si>
  <si>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</si>
  <si>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</si>
  <si>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</si>
  <si>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</si>
  <si>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</si>
  <si>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</si>
  <si>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</si>
  <si>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</si>
  <si>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</si>
  <si>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</si>
  <si>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</si>
  <si>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</si>
  <si>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</si>
  <si>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</si>
  <si>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</si>
  <si>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</si>
  <si>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</si>
  <si>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</si>
  <si>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</si>
  <si>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</si>
  <si>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</si>
  <si>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</si>
  <si>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</si>
  <si>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</si>
  <si>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</si>
  <si>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</si>
  <si>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</si>
  <si>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</si>
  <si>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</si>
  <si>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</si>
  <si>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</si>
  <si>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</si>
  <si>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</si>
  <si>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</si>
  <si>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</si>
  <si>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</si>
  <si>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</si>
  <si>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</si>
  <si>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</si>
  <si>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</si>
  <si>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</si>
  <si>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</si>
  <si>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</si>
  <si>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</si>
  <si>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</si>
  <si>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</si>
  <si>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</si>
  <si>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</si>
  <si>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</si>
  <si>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</si>
  <si>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</si>
  <si>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</si>
  <si>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</si>
  <si>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</si>
  <si>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</si>
  <si>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</si>
  <si>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</si>
  <si>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</si>
  <si>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</si>
  <si>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</si>
  <si>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</si>
  <si>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</si>
  <si>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</si>
  <si>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</si>
  <si>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</si>
  <si>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</si>
  <si>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</si>
  <si>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</si>
  <si>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</si>
  <si>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</si>
  <si>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</si>
  <si>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</si>
  <si>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</si>
  <si>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</si>
  <si>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</si>
  <si>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</si>
  <si>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</si>
  <si>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</si>
  <si>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</si>
  <si>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</si>
  <si>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</si>
  <si>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</si>
  <si>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</si>
  <si>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</si>
  <si>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</si>
  <si>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</si>
  <si>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</si>
  <si>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</si>
  <si>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</si>
  <si>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</si>
  <si>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</si>
  <si>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</si>
  <si>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</si>
  <si>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</si>
  <si>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</si>
  <si>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</si>
  <si>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</si>
  <si>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</si>
  <si>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</si>
  <si>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</si>
  <si>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</si>
  <si>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</si>
  <si>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</si>
  <si>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</si>
  <si>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</si>
  <si>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</si>
  <si>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</si>
  <si>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</si>
  <si>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</si>
  <si>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</si>
  <si>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</si>
  <si>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</si>
  <si>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</si>
  <si>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</si>
  <si>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</si>
  <si>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</si>
  <si>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</si>
  <si>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</si>
  <si>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</si>
  <si>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</si>
  <si>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</si>
  <si>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</si>
  <si>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</si>
  <si>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</si>
  <si>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</si>
  <si>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</si>
  <si>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</si>
  <si>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</si>
  <si>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</si>
  <si>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</si>
  <si>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</si>
  <si>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</si>
  <si>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</si>
  <si>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RESGUARDO INDIGENA ZENU SAN ANDRES DE SOTAVENTO CORDOBA SUCRE CABILDO MENOR INDIGENA DE BABILONIA</t>
  </si>
  <si>
    <t>70-0320-2017</t>
  </si>
  <si>
    <t>70-0121-2016</t>
  </si>
  <si>
    <t>70-352-2016</t>
  </si>
  <si>
    <t>70-0531-2016</t>
  </si>
  <si>
    <t>70-0630-2016</t>
  </si>
  <si>
    <t>70-0381-2014</t>
  </si>
  <si>
    <t>70-0312-2013</t>
  </si>
  <si>
    <t>02-12-2019</t>
  </si>
  <si>
    <t>02-12-2018</t>
  </si>
  <si>
    <t>001-01-2015</t>
  </si>
  <si>
    <t>PRESTAR EL SERVICIO DE DESARROLLO INFANTIL - CDI - DESARROLLO INFANTIL EN  MEDIO FAMILIAR- DE DMIF DE CONFORMIDAD CON EL MANUAL OPERATIVO DE LA MODALIDAD INSTITUCIONAL Y FAMILIAR Y LAS DIRECTRICES ESTABLECIDAS POR  ICBF, EN ARMONIA DE LA POLITICA DE ESTADO PARA EL DESARROLLO INTEGRAL DE LA PRIMERA INFANCIA DE CERO A SIEMPRE</t>
  </si>
  <si>
    <t xml:space="preserve">PRESTAR EL SERVICIO DE ATENCION, EDUCACION INICIAL Y CUIDADOS A NIÑOS Y NIÑAS MENORES DE 5 AÑOS, O HASTA SU INGRESO AL GRADO DE TRANSICION, Y MUJERES GESTANTES Y MADRES EN PERIODO DE LACTANCIA CON EL FIN DE PROMOVER EL DESARROLLO INTEGRAL DE LA PRIMERA  INFANCIA CON CALIDAD, DE CONFORMOMIDAD CON LOS LINEAMIENTOS, MANUAL OPERATIVO, LAS DIRECTRICES, PARAMETROS Y ESTANDARES  ESTABLECIDOS POR ICBF, EN MARCO DE LA ESTRATEGIA DE ATENCION INTEGRAL DE CERO A SIEMPRE. </t>
  </si>
  <si>
    <t>ATENDER A LA PRIMERA INFANCIA EN MARCO DE LA ESTRATEGIADE CERO A SIEMPRE ESPECIFICAMENTE A LOS NIÑOS  Y NIÑAS MENORES DE CINCO AÑOS EN SITUACION DE VULNERABILIDAD, DE CONFORMIDAD CON LAS DIRECTRICES, LINEAMIENTOS Y PAREMETROS ESTABLECIDOS POR ICBF ASI COMO REGULAR LAS RELACIONES ENTRE LAS PARTES DERIVADAS PARA LA ENTREGA DE APORTES DEL ICBF A LA ENTIDAD ADMINISTRADORA DEL SERVICIO EN LA MODALIDAD DE HOGARES COMUNITARIOS DE BIENESTAR EN LAS SIGUIENTES FORMAS DE ATENCION: FAMILIARES, MULTIPLES, GRUPALES, EMPRESARIALES, JARDINES SOCIALES Y EN LA MODALIDAD FAMI.</t>
  </si>
  <si>
    <t>PRESTAR EL SERVICIO DE EDUCACION INICIAL EN EL MARCO DE LA ATENCION INTEGRAL A MUJERES GESTANTES, NIÑOS Y NIÑOS MENORES DE 5 AÑOS O HASTA SU INGRESO AL GRADO DE TRANSICION DE CONFORMIDAD CON EL MANUAL OPERATIVO DE LA MODALIDAD Y LAS DIRECTRICES ESTABLECIDAS POR EL ICBF EN ARMONIA CON LA POLITICA DE ESTADO PARA EL DESARROLLO INTEGRAL DE LA PRIMERA INFANCIA DE CERO A SIEMPRE EN EL SERVICIO DE DESARROLLO  INFANTIL EN MEDIO FAMILIAR</t>
  </si>
  <si>
    <t>ATENDER INTEGRALMENTE A LA PRIMERA INFANCIA EN MARCO DE LA EXTRATEGIA DE CERO A SIEMPRE DE CONFORMODAD CON LAS DIRECTRICES Y LIMIENTOS Y ESTADARES ESTABLECIDOS POR ICBF ASI COMO REGULAR LAS RELACIONES ENTRE LAS PARTES DERIVADAS A LA ENTREGA DE APORTES DE L ICBF AL CONTRATISTA PARA QUE ASUMA SU EXCLUSIVA RESPONSABILIDA DICHA ATENCION</t>
  </si>
  <si>
    <t>CONTRIBUIR A LA RECUPERACION DEL ESADO NUTRICIONAL DE LOS NIÑOS Y NIÑAS MENORES DE CINCO AÑOS QUE PRESENTEN ESTADO DE DESNUTRICION  AGUDA, BRINDANDOLE ATENCION PERSONALIZADA EN CASA CON EL APOYO DE LA FAMILIA Y LA MEDICINA TRADICIONAL EN TODO EL TERRITORIO DEL RESGUARDO EN EL DEPARTAMENTO DE SUCRE</t>
  </si>
  <si>
    <t>Luzmila Hernandez Villadiego</t>
  </si>
  <si>
    <t>Luzmila Hernandez v</t>
  </si>
  <si>
    <t>CLL 3C  23W  APTO 1</t>
  </si>
  <si>
    <t>asofamcore@gmail.com</t>
  </si>
  <si>
    <t>REGUARDO INDIGENA ZENU SAN ANDRES DE SOTAVENTO CORDOBA- SUCRE TERRITORIO DE SINCELEJO CABILDO MENOR INGENA DE BABILONIA</t>
  </si>
  <si>
    <t xml:space="preserve">FUNDACION AL SERVICIO REGIONAL FUNDASER </t>
  </si>
  <si>
    <t xml:space="preserve">CENTRO EDUCATIVO PLAZA SESAMO </t>
  </si>
  <si>
    <t>003-03-012018</t>
  </si>
  <si>
    <t>001-001-2019</t>
  </si>
  <si>
    <t>20222017</t>
  </si>
  <si>
    <t>002-2016</t>
  </si>
  <si>
    <t>003-2015</t>
  </si>
  <si>
    <t>001-2014</t>
  </si>
  <si>
    <t>001-01-2013</t>
  </si>
  <si>
    <t>CONTRIDUIR A LA RECUPERACION DEL ESTADO NUTRICIONAL DE LOS NIÑOS Y NIÑAS  MENORES DE CINCO AÑOS, QUE PRESENTEN ESTADO DE DESNUTRICION AGUDA, BRINDANDOLE ATENCION PERSONALIZADA EN CASA CON EL APOYO DE LA FAMILIA Y LA MEDICINA TRADICIONAL EN TERRITORIO DEL RESGUARD EN EL DEPARTAMENTO DE SUCRE</t>
  </si>
  <si>
    <t>NO</t>
  </si>
  <si>
    <t xml:space="preserve">IMPLEMENTAR  Y EJECUTAR ACTIVIDADES PEDAGOGICAS QUE PROMUEVAN EL DESARROLLO DE PROCESOS DE PROMOCION Y PREVENCION ALREDEDOR DE HABITOS ALIMENTICIOS ADECUADOS PARA FOMENTAR CONDUCTAS SALUDABLES Y UNA NUTRICION ADECUADA QUE ENMARQUE UNA ATENCION INTEGRAL PARA LA CALIDAD DE LO SNIÑOS Y NIÑAS MENORES DE 5 AÑOS </t>
  </si>
  <si>
    <t xml:space="preserve">DESARROLLAR PROCESOS TRANSVERSALES DE FORMACION , ORENTACION Y ACOMPAÑAMIENTO TOMANDO COMO REFERENTES LOS PROGRAMAS DE PRIMERA INFANCIA (MANUALES OPERATIVOS Y LINEAMIENTOS TECNICOS) ADAPTANDOLO A LOS NIVELES DE EDUCACION PRESCOLAR (PREJARDIN, JARDIN Y TRANCISION) DIRIGIDO A LOS NIÑOS, NIÑAS Y SU NUCLEO FAMILIAR, INCLUYENDO VISITAS DOMICILIARIAS A LOS PADRES Y ACUDIENTES DE LOS NIÑOS Y NIÑAS, DEL CENTRO EDUCATIVO PLAZA SESAMO, SINCELEJO SUCRE. DURANTE EL AÑO ELECTO 2014; UTILIZANDO COMO ESTRATEGIA PEDAGOGICA, EL JUEGO, EL ARTE Y LA CULTURA A TRAVES DE TALLERES TEORICOS, APLICADOS A LOS NIÑOS, NIÑAS FAMILIAS Y COMUNIDADES </t>
  </si>
  <si>
    <t>Wendy Jhohana Trujillo Arrieta</t>
  </si>
  <si>
    <t>CRA 22F Nro 33 - 176 CASA 30 URB. BUENOS AIRES</t>
  </si>
  <si>
    <t>3015571707</t>
  </si>
  <si>
    <t>CLL 18 N 16 05</t>
  </si>
  <si>
    <t>codescosucre@gmai.com</t>
  </si>
  <si>
    <t>ALCALDIA MUNICIPAL DEL ROBLE SUCRE</t>
  </si>
  <si>
    <t>70233CCPS003002016</t>
  </si>
  <si>
    <t>7002132020</t>
  </si>
  <si>
    <t>7002062020</t>
  </si>
  <si>
    <t>IMPLEMENTACION DEL CENTRO DE DESARROLLO INFANTIL(PIMPONES DEL SABER) EN EL MUNICPIO DEL ROBRE SUCRE</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</si>
  <si>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</si>
  <si>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7001452020</t>
  </si>
  <si>
    <t>PRESTAR LOS SERVICIOS DE EDUCACIÓN INICIAL EN EL MARCO DE LA ATENCIÓN INTEGRAL EN CENTROS DE DESARROLLO INFANTIL -CDI- Y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</si>
  <si>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JENNY JOHANNA SALGADO MEJIA</t>
  </si>
  <si>
    <t xml:space="preserve"> SINCELEJO -SUCRE CALLE 35 A 17 A 90 BARRIO EL ZUMBADO</t>
  </si>
  <si>
    <t>CRA 16 C # 33 92 S/LEJO</t>
  </si>
  <si>
    <t>funproeso@gmail.com</t>
  </si>
  <si>
    <t>ICBF - CORDOBA</t>
  </si>
  <si>
    <t>ICBF - AMAZONAS</t>
  </si>
  <si>
    <t>BRINDAR ATENCION A LA PRIMERA INFANCIA NIÑOS Y NIÑAS MENORES DE CINCO (5) AÑOS AÑOS  CON VULNERABILIDAD ECONOMICA, SOCIAL, PRIORITARIAMENTE A QUIENES POR RAZONES DE TRABAJO DE SUS PADRES O ADULTOS RESPONSABLES DE SU CUIDAD PERMANECEN SOLOS TEMPORALMENTE Y A LOS HIJOS DE FAMILIAS EN SITUACION DE DEZPLAZAMIENTO</t>
  </si>
  <si>
    <t>BRINDAR ATENCION A LA PRIMERA INFANCIA NIÑOS Y NIÑAS MENORES DE CINCO (5) AÑOS, DE FAMILIAS EN SITUACION DE VULNERABILIDAD ECONOMICA, SOCIAL, CULTURAL, NUTRICIONAL Y PSICOAFECTIVA, A TRAVEZ DE LOS HOGARES COMUNITARIOS DE BIENESTAR MODALIDADES  0-5 AÑOS EN LAS SIGUIENTES FORMAS DE ATENCION: FAMILIARES, MULTIPLES, GRUPALES Y EN LA MODALIDAD FAMI: APOYAR A LAS FAMILIAS EN DESARROLLO CON MUJERES GESTANTES Y MADRES LACTANTES Y NIÑOS Y NIÑAS MENORES DE DOS AÑOS QUE SE ENCUENTREN EN VULNERABILIDAD.</t>
  </si>
  <si>
    <t>PRESTAR LOS SERVICION DE EDUCACION INICAL EN EL MARCO DE LA ATENCION INTEGRAL EN DESARROLLO INFANTIL EN MEDIO FAMILIAR DIMF, DE CONFORMIDAD CON EL MANUAL OPERATIVO DE LA MODALIDAD FAMILIAR, EL LINEAMIENTO TECNICO PARA LA ATENCION A LA PRIMERA INFANCIA Y LAS DIRECTRICES ESTABLECIDAS POR EL ICBF, EN ARMONIA CON LA POLITICA DE ESTADO PARA EL DESARROLLO INTEGRAL DE LA PRIMERA INFANCIA DE CERO A SIEMPRE</t>
  </si>
  <si>
    <t>ATENDER A LA PRIMERA INFANCIA EN EL MARCO DE LA ESTRATEGIA DE " CERO A SIEMPRE" DE CONFORMIDAD CON LOS  DIRECTRICES, LIENAMIENTOS Y PARAMETROS ESTABLECIDOS POR ICBF, ASI COMO REGULAR LAS RELACIONES ENTRE LAS PARTES DERIVADAS DE LA ESTREGA DE LA APORTES DEL ICBF AL CONTRATISTA, PARA QUE ESTE ASUMA CON SU PERSONAL Y BAJO SU EXCLUSIVA RESPONSABILIDAD DICHA ATENCION.</t>
  </si>
  <si>
    <t>PRESTAR LOS SERVICION DE EDUCACION INICAL EN EL MARCO DE LA ATENCION INTEGRAL EN DESARROLLO INFANTIL CDI, DE CONFORMIDAD CON EL MANUAL OPERATIVO DE LA MODALIDAD FAMILIAR, EL LINEAMIENTO TECNICO PARA LA ATENCION A LA PRIMERA INFANCIA Y LAS DIRECTRICES ESTABLECIDAS POR EL ICBF, EN ARMONIA CON LA POLITICA DE ESTADO PARA EL DESARROLLO INTEGRAL DE LA PRIMERA INFANCIA DE CERO A SIEMPRE</t>
  </si>
  <si>
    <t>CONSORCIO INTERCULTURAL 2021</t>
  </si>
  <si>
    <t>CLL 14N 3B 34</t>
  </si>
  <si>
    <t>7588090</t>
  </si>
  <si>
    <t>frutoz@hotmail.com</t>
  </si>
  <si>
    <t>BERTA PAOLA RIVERA QUIROZ</t>
  </si>
  <si>
    <t>2021-23-10000791</t>
  </si>
  <si>
    <t xml:space="preserv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</si>
</sst>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quot;$&quot;#,##0.00"/>
    <numFmt numFmtId="171" formatCode="&quot;$&quot;#,##0"/>
  </numFmts>
  <fonts count="34"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
      <sz val="11"/>
      <color rgb="FF000000"/>
      <name val="Calibri"/>
      <family val="2"/>
      <scheme val="minor"/>
    </font>
  </fonts>
  <fills count="11">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
      <patternFill patternType="solid">
        <fgColor rgb="FFFFFF00"/>
        <bgColor rgb="FF000000"/>
      </patternFill>
    </fill>
  </fills>
  <borders count="44">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theme="4" tint="0.39997558519241921"/>
      </top>
      <bottom style="thin">
        <color theme="4" tint="0.39997558519241921"/>
      </bottom>
      <diagonal/>
    </border>
    <border>
      <left style="thin">
        <color indexed="64"/>
      </left>
      <right style="thin">
        <color indexed="64"/>
      </right>
      <top style="thin">
        <color indexed="64"/>
      </top>
      <bottom style="thin">
        <color indexed="64"/>
      </bottom>
      <diagonal/>
    </border>
    <border>
      <left/>
      <right/>
      <top/>
      <bottom style="medium">
        <color rgb="FFA6A6A6"/>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8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0" fontId="0" fillId="3" borderId="0" xfId="0" applyFill="1" applyProtection="1">
      <protection locked="0"/>
    </xf>
    <xf numFmtId="165" fontId="3" fillId="3" borderId="1" xfId="0" applyNumberFormat="1" applyFont="1" applyFill="1" applyBorder="1" applyAlignment="1" applyProtection="1">
      <alignment vertical="center"/>
      <protection locked="0"/>
    </xf>
    <xf numFmtId="0" fontId="0" fillId="3" borderId="0" xfId="0" applyFill="1" applyAlignment="1" applyProtection="1">
      <protection locked="0"/>
    </xf>
    <xf numFmtId="0" fontId="0" fillId="3" borderId="0" xfId="0" applyFont="1" applyFill="1" applyBorder="1" applyAlignment="1" applyProtection="1">
      <alignment horizontal="right" vertical="center"/>
      <protection locked="0"/>
    </xf>
    <xf numFmtId="9" fontId="3" fillId="3" borderId="1" xfId="3" applyNumberFormat="1" applyFont="1" applyFill="1" applyBorder="1" applyAlignment="1" applyProtection="1">
      <alignment horizontal="center" vertical="center"/>
      <protection locked="0"/>
    </xf>
    <xf numFmtId="0" fontId="0" fillId="3" borderId="41" xfId="0" applyFont="1" applyFill="1" applyBorder="1" applyProtection="1">
      <protection locked="0"/>
    </xf>
    <xf numFmtId="14" fontId="0" fillId="3" borderId="41" xfId="0" applyNumberFormat="1" applyFont="1" applyFill="1" applyBorder="1" applyProtection="1">
      <protection locked="0"/>
    </xf>
    <xf numFmtId="0" fontId="0" fillId="3" borderId="42" xfId="0" applyFont="1" applyFill="1" applyBorder="1" applyProtection="1">
      <protection locked="0"/>
    </xf>
    <xf numFmtId="14" fontId="0" fillId="3" borderId="42" xfId="0" applyNumberFormat="1" applyFont="1" applyFill="1" applyBorder="1" applyProtection="1">
      <protection locked="0"/>
    </xf>
    <xf numFmtId="170" fontId="0" fillId="3" borderId="41" xfId="0" applyNumberFormat="1" applyFont="1" applyFill="1" applyBorder="1" applyProtection="1">
      <protection locked="0"/>
    </xf>
    <xf numFmtId="49" fontId="3" fillId="3" borderId="42" xfId="0" applyNumberFormat="1" applyFont="1" applyFill="1" applyBorder="1" applyAlignment="1" applyProtection="1">
      <alignment horizontal="center" vertical="center" wrapText="1"/>
      <protection locked="0"/>
    </xf>
    <xf numFmtId="171" fontId="0" fillId="3" borderId="42" xfId="0" applyNumberFormat="1" applyFont="1" applyFill="1" applyBorder="1" applyProtection="1">
      <protection locked="0"/>
    </xf>
    <xf numFmtId="170" fontId="0" fillId="3" borderId="42" xfId="0" applyNumberFormat="1" applyFont="1" applyFill="1" applyBorder="1" applyProtection="1">
      <protection locked="0"/>
    </xf>
    <xf numFmtId="49" fontId="0" fillId="8" borderId="0" xfId="5" applyNumberFormat="1" applyFont="1" applyBorder="1" applyAlignment="1" applyProtection="1">
      <alignment vertical="center"/>
      <protection locked="0"/>
    </xf>
    <xf numFmtId="0" fontId="10" fillId="2" borderId="1"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33" fillId="10" borderId="43" xfId="0" applyNumberFormat="1" applyFont="1" applyFill="1" applyBorder="1" applyAlignment="1" applyProtection="1">
      <alignment horizontal="center" vertical="center" wrapText="1"/>
      <protection locked="0"/>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cellXfs>
  <cellStyles count="6">
    <cellStyle name="60% - Énfasis6" xfId="5" builtinId="52"/>
    <cellStyle name="Hipervínculo" xfId="4" builtinId="8"/>
    <cellStyle name="Moneda [0]" xfId="1" builtinId="7"/>
    <cellStyle name="Normal" xfId="0" builtinId="0"/>
    <cellStyle name="Normal 2" xfId="2"/>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257" tableBorderDxfId="256">
  <tableColumns count="15">
    <tableColumn id="1" uniqueName="ET_No" name="No." dataDxfId="255">
      <xmlColumnPr mapId="144" xpath="/ManifestacionInteres/ExperienciaTerritorial/@ET_No" xmlDataType="int"/>
    </tableColumn>
    <tableColumn id="2" uniqueName="ET_Entidad_Contratante" name="Entidad contratante" dataDxfId="254">
      <xmlColumnPr mapId="144" xpath="/ManifestacionInteres/ExperienciaTerritorial/@ET_Entidad_Contratante" xmlDataType="string"/>
    </tableColumn>
    <tableColumn id="3" uniqueName="ET_Sector" name="Sector" dataDxfId="253">
      <xmlColumnPr mapId="144" xpath="/ManifestacionInteres/ExperienciaTerritorial/@ET_Sector" xmlDataType="string"/>
    </tableColumn>
    <tableColumn id="4" uniqueName="ET_Numero_de_contrato" name="Número de contrato" dataDxfId="252">
      <xmlColumnPr mapId="144" xpath="/ManifestacionInteres/ExperienciaTerritorial/@ET_Numero_de_contrato" xmlDataType="string"/>
    </tableColumn>
    <tableColumn id="5" uniqueName="ET_Fecha_Inicial" name="Fecha  Inicio (dd/mm/aaaa)" dataDxfId="251">
      <xmlColumnPr mapId="144" xpath="/ManifestacionInteres/ExperienciaTerritorial/@ET_Fecha_Inicial" xmlDataType="date"/>
    </tableColumn>
    <tableColumn id="6" uniqueName="ET_Fecha_Terminacion" name="Fecha  terminación (dd/mm/aaaa)" dataDxfId="250">
      <xmlColumnPr mapId="144" xpath="/ManifestacionInteres/ExperienciaTerritorial/@ET_Fecha_Terminacion" xmlDataType="date"/>
    </tableColumn>
    <tableColumn id="7" uniqueName="ET_Experiencia" name="Experiencia (meses)" dataDxfId="249">
      <xmlColumnPr mapId="144" xpath="/ManifestacionInteres/ExperienciaTerritorial/@ET_Experiencia" xmlDataType="int"/>
    </tableColumn>
    <tableColumn id="8" uniqueName="ET_Objeto_contrato" name="Objeto del contrato" dataDxfId="248">
      <xmlColumnPr mapId="144" xpath="/ManifestacionInteres/ExperienciaTerritorial/@ET_Objeto_contrato" xmlDataType="string"/>
    </tableColumn>
    <tableColumn id="9" uniqueName="ET_Departamento_ejecu" name="Departamento" dataDxfId="247">
      <xmlColumnPr mapId="144" xpath="/ManifestacionInteres/ExperienciaTerritorial/@ET_Departamento_ejecu" xmlDataType="string"/>
    </tableColumn>
    <tableColumn id="10" uniqueName="ET_Municipio_ejecu" name="Municipio" dataDxfId="246">
      <xmlColumnPr mapId="144" xpath="/ManifestacionInteres/ExperienciaTerritorial/@ET_Municipio_ejecu" xmlDataType="string"/>
    </tableColumn>
    <tableColumn id="11" uniqueName="ET_Valor_contrato" name="Valor del contrato" dataDxfId="245">
      <xmlColumnPr mapId="144" xpath="/ManifestacionInteres/ExperienciaTerritorial/@ET_Valor_contrato" xmlDataType="int"/>
    </tableColumn>
    <tableColumn id="12" uniqueName="ET_union_temporal" name="Unión Temporal / Consorcio" dataDxfId="244">
      <xmlColumnPr mapId="144" xpath="/ManifestacionInteres/ExperienciaTerritorial/@ET_union_temporal" xmlDataType="string"/>
    </tableColumn>
    <tableColumn id="13" uniqueName="ET_Porcentaje_Participacion" name="% participación" dataDxfId="243">
      <xmlColumnPr mapId="144" xpath="/ManifestacionInteres/ExperienciaTerritorial/@ET_Porcentaje_Participacion" xmlDataType="decimal"/>
    </tableColumn>
    <tableColumn id="14" uniqueName="ET_Estado" name="Estado" dataDxfId="242">
      <xmlColumnPr mapId="144" xpath="/ManifestacionInteres/ExperienciaTerritorial/@ET_Estado" xmlDataType="string"/>
    </tableColumn>
    <tableColumn id="15"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id="7" name="Tabla278" displayName="Tabla278" ref="A47:O107" tableType="xml" totalsRowShown="0" headerRowDxfId="128" tableBorderDxfId="127">
  <tableColumns count="15">
    <tableColumn id="1" uniqueName="ET_No" name="No." dataDxfId="126">
      <xmlColumnPr mapId="147" xpath="/ManifestacionInteres/ExperienciaTerritorial/@ET_No" xmlDataType="int"/>
    </tableColumn>
    <tableColumn id="2" uniqueName="ET_Entidad_Contratante" name="Entidad contratante" dataDxfId="125">
      <xmlColumnPr mapId="147" xpath="/ManifestacionInteres/ExperienciaTerritorial/@ET_Entidad_Contratante" xmlDataType="string"/>
    </tableColumn>
    <tableColumn id="3" uniqueName="ET_Sector" name="Sector" dataDxfId="124">
      <xmlColumnPr mapId="147" xpath="/ManifestacionInteres/ExperienciaTerritorial/@ET_Sector" xmlDataType="string"/>
    </tableColumn>
    <tableColumn id="4" uniqueName="ET_Numero_de_contrato" name="Número de contrato" dataDxfId="123">
      <xmlColumnPr mapId="147" xpath="/ManifestacionInteres/ExperienciaTerritorial/@ET_Numero_de_contrato" xmlDataType="string"/>
    </tableColumn>
    <tableColumn id="5" uniqueName="ET_Fecha_Inicial" name="Fecha  Inicio (dd/mm/aaaa)" dataDxfId="122">
      <xmlColumnPr mapId="147" xpath="/ManifestacionInteres/ExperienciaTerritorial/@ET_Fecha_Inicial" xmlDataType="date"/>
    </tableColumn>
    <tableColumn id="6" uniqueName="ET_Fecha_Terminacion" name="Fecha  terminación (dd/mm/aaaa)" dataDxfId="121">
      <xmlColumnPr mapId="147" xpath="/ManifestacionInteres/ExperienciaTerritorial/@ET_Fecha_Terminacion" xmlDataType="date"/>
    </tableColumn>
    <tableColumn id="7" uniqueName="ET_Experiencia" name="Experiencia (meses)" dataDxfId="120">
      <calculatedColumnFormula>IF(AND(E48&lt;&gt;"",F48&lt;&gt;""),((F48-E48)/30),"")</calculatedColumnFormula>
      <xmlColumnPr mapId="147" xpath="/ManifestacionInteres/ExperienciaTerritorial/@ET_Experiencia" xmlDataType="int"/>
    </tableColumn>
    <tableColumn id="8" uniqueName="ET_Objeto_contrato" name="Objeto del contrato" dataDxfId="119">
      <xmlColumnPr mapId="147" xpath="/ManifestacionInteres/ExperienciaTerritorial/@ET_Objeto_contrato" xmlDataType="string"/>
    </tableColumn>
    <tableColumn id="9" uniqueName="ET_Departamento_ejecu" name="Departamento" dataDxfId="118">
      <xmlColumnPr mapId="147" xpath="/ManifestacionInteres/ExperienciaTerritorial/@ET_Departamento_ejecu" xmlDataType="string"/>
    </tableColumn>
    <tableColumn id="10" uniqueName="ET_Municipio_ejecu" name="Municipio" dataDxfId="117">
      <xmlColumnPr mapId="147" xpath="/ManifestacionInteres/ExperienciaTerritorial/@ET_Municipio_ejecu" xmlDataType="string"/>
    </tableColumn>
    <tableColumn id="11" uniqueName="ET_Valor_contrato" name="Valor del contrato" dataDxfId="116">
      <xmlColumnPr mapId="147" xpath="/ManifestacionInteres/ExperienciaTerritorial/@ET_Valor_contrato" xmlDataType="int"/>
    </tableColumn>
    <tableColumn id="12" uniqueName="ET_union_temporal" name="Unión Temporal / Consorcio" dataDxfId="115">
      <xmlColumnPr mapId="147" xpath="/ManifestacionInteres/ExperienciaTerritorial/@ET_union_temporal" xmlDataType="string"/>
    </tableColumn>
    <tableColumn id="13" uniqueName="ET_Porcentaje_Participacion" name="% participación" dataDxfId="114">
      <xmlColumnPr mapId="147" xpath="/ManifestacionInteres/ExperienciaTerritorial/@ET_Porcentaje_Participacion" xmlDataType="decimal"/>
    </tableColumn>
    <tableColumn id="14" uniqueName="ET_Estado" name="Estado" dataDxfId="113">
      <xmlColumnPr mapId="147" xpath="/ManifestacionInteres/ExperienciaTerritorial/@ET_Estado" xmlDataType="string"/>
    </tableColumn>
    <tableColumn id="15"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id="8" name="Tabla289" displayName="Tabla289" ref="A113:O160" tableType="xml" totalsRowShown="0" headerRowDxfId="111" tableBorderDxfId="110">
  <tableColumns count="15">
    <tableColumn id="1" uniqueName="CR_No" name="No." dataDxfId="109">
      <xmlColumnPr mapId="147" xpath="/ManifestacionInteres/CapacidadResidual/@CR_No" xmlDataType="int"/>
    </tableColumn>
    <tableColumn id="2" uniqueName="CR_Entidad_Contratante" name="Entidad contratante" dataDxfId="108">
      <xmlColumnPr mapId="147" xpath="/ManifestacionInteres/CapacidadResidual/@CR_Entidad_Contratante" xmlDataType="string"/>
    </tableColumn>
    <tableColumn id="3" uniqueName="CR_Sector" name="Sector" dataDxfId="107">
      <xmlColumnPr mapId="147" xpath="/ManifestacionInteres/CapacidadResidual/@CR_Sector" xmlDataType="string"/>
    </tableColumn>
    <tableColumn id="4" uniqueName="CR_Numero_de_contrato" name="Número de contrato" dataDxfId="106">
      <xmlColumnPr mapId="147" xpath="/ManifestacionInteres/CapacidadResidual/@CR_Numero_de_contrato" xmlDataType="string"/>
    </tableColumn>
    <tableColumn id="5" uniqueName="CR_Fecha_Inicio" name="Fecha  Inicio (dd/mm/aaaa)" dataDxfId="105">
      <xmlColumnPr mapId="147" xpath="/ManifestacionInteres/CapacidadResidual/@CR_Fecha_Inicio" xmlDataType="date"/>
    </tableColumn>
    <tableColumn id="6" uniqueName="CR_Fecha_Terminacion" name="Fecha  terminación (dd/mm/aaaa)" dataDxfId="104">
      <xmlColumnPr mapId="147" xpath="/ManifestacionInteres/CapacidadResidual/@CR_Fecha_Terminacion" xmlDataType="date"/>
    </tableColumn>
    <tableColumn id="7" uniqueName="CR_Experiencia" name="Experiencia (meses)" dataDxfId="103">
      <calculatedColumnFormula>IF(AND(E114&lt;&gt;"",F114&lt;&gt;""),((F114-E114)/30),"")</calculatedColumnFormula>
      <xmlColumnPr mapId="147" xpath="/ManifestacionInteres/CapacidadResidual/@CR_Experiencia" xmlDataType="int"/>
    </tableColumn>
    <tableColumn id="8" uniqueName="CR_Objeto_contrato" name="Objeto del contrato" dataDxfId="102">
      <xmlColumnPr mapId="147" xpath="/ManifestacionInteres/CapacidadResidual/@CR_Objeto_contrato" xmlDataType="string"/>
    </tableColumn>
    <tableColumn id="9" uniqueName="CR_Departamento_ejecu" name="Departamento" dataDxfId="101">
      <xmlColumnPr mapId="147" xpath="/ManifestacionInteres/CapacidadResidual/@CR_Departamento_ejecu" xmlDataType="string"/>
    </tableColumn>
    <tableColumn id="10" uniqueName="CR_Municipio_ejecu" name="Municipio" dataDxfId="100">
      <xmlColumnPr mapId="147" xpath="/ManifestacionInteres/CapacidadResidual/@CR_Municipio_ejecu" xmlDataType="string"/>
    </tableColumn>
    <tableColumn id="11" uniqueName="CR_Valor_contrato" name="Valor del contrato" dataDxfId="99">
      <xmlColumnPr mapId="147" xpath="/ManifestacionInteres/CapacidadResidual/@CR_Valor_contrato" xmlDataType="int"/>
    </tableColumn>
    <tableColumn id="12"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uniqueName="CR_Union_temp_con" name="Unión Temporal / Consorcio" dataDxfId="97">
      <xmlColumnPr mapId="147" xpath="/ManifestacionInteres/CapacidadResidual/@CR_Union_temp_con" xmlDataType="string"/>
    </tableColumn>
    <tableColumn id="14" uniqueName="CR_por_part" name="% participación" dataDxfId="96">
      <xmlColumnPr mapId="147" xpath="/ManifestacionInteres/CapacidadResidual/@CR_por_part" xmlDataType="decimal"/>
    </tableColumn>
    <tableColumn id="15"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id="9" name="DatoContratoInvitacion10" displayName="DatoContratoInvitacion10" ref="I19:N35" tableType="xml" totalsRowShown="0" headerRowDxfId="94" dataDxfId="93" tableBorderDxfId="92">
  <autoFilter ref="I19:N35"/>
  <tableColumns count="6">
    <tableColumn id="1" uniqueName="DCI_Departamento" name="Departamento" dataDxfId="91">
      <xmlColumnPr mapId="147" xpath="/ManifestacionInteres/DatosContratoInvitacion/@DCI_Departamento" xmlDataType="string"/>
    </tableColumn>
    <tableColumn id="2" uniqueName="DCI_Ciudad" name="Municipio" dataDxfId="90">
      <xmlColumnPr mapId="147" xpath="/ManifestacionInteres/DatosContratoInvitacion/@DCI_Ciudad" xmlDataType="string"/>
    </tableColumn>
    <tableColumn id="3" uniqueName="DCI_Valor_Invitacion" name="Valor invitación" dataDxfId="89">
      <xmlColumnPr mapId="147" xpath="/ManifestacionInteres/DatosContratoInvitacion/@DCI_Valor_Invitacion" xmlDataType="int"/>
    </tableColumn>
    <tableColumn id="4" uniqueName="DCI_Fecha_Inicio" name="Fecha inicio" dataDxfId="88">
      <xmlColumnPr mapId="147" xpath="/ManifestacionInteres/DatosContratoInvitacion/@DCI_Fecha_Inicio" xmlDataType="date"/>
    </tableColumn>
    <tableColumn id="5" uniqueName="DCI_Fecha_Final" name="Fecha final" dataDxfId="87">
      <xmlColumnPr mapId="147" xpath="/ManifestacionInteres/DatosContratoInvitacion/@DCI_Fecha_Final" xmlDataType="date"/>
    </tableColumn>
    <tableColumn id="6"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id="10" name="Tabla2711" displayName="Tabla2711" ref="A47:O107" tableType="xml" totalsRowShown="0" headerRowDxfId="85" tableBorderDxfId="84">
  <tableColumns count="15">
    <tableColumn id="1" uniqueName="ET_No" name="No." dataDxfId="83">
      <xmlColumnPr mapId="148" xpath="/ManifestacionInteres/ExperienciaTerritorial/@ET_No" xmlDataType="int"/>
    </tableColumn>
    <tableColumn id="2" uniqueName="ET_Entidad_Contratante" name="Entidad contratante" dataDxfId="82">
      <xmlColumnPr mapId="148" xpath="/ManifestacionInteres/ExperienciaTerritorial/@ET_Entidad_Contratante" xmlDataType="string"/>
    </tableColumn>
    <tableColumn id="3" uniqueName="ET_Sector" name="Sector" dataDxfId="81">
      <xmlColumnPr mapId="148" xpath="/ManifestacionInteres/ExperienciaTerritorial/@ET_Sector" xmlDataType="string"/>
    </tableColumn>
    <tableColumn id="4" uniqueName="ET_Numero_de_contrato" name="Número de contrato" dataDxfId="80">
      <xmlColumnPr mapId="148" xpath="/ManifestacionInteres/ExperienciaTerritorial/@ET_Numero_de_contrato" xmlDataType="string"/>
    </tableColumn>
    <tableColumn id="5" uniqueName="ET_Fecha_Inicial" name="Fecha  Inicio (dd/mm/aaaa)" dataDxfId="79">
      <xmlColumnPr mapId="148" xpath="/ManifestacionInteres/ExperienciaTerritorial/@ET_Fecha_Inicial" xmlDataType="date"/>
    </tableColumn>
    <tableColumn id="6" uniqueName="ET_Fecha_Terminacion" name="Fecha  terminación (dd/mm/aaaa)" dataDxfId="78">
      <xmlColumnPr mapId="148" xpath="/ManifestacionInteres/ExperienciaTerritorial/@ET_Fecha_Terminacion" xmlDataType="date"/>
    </tableColumn>
    <tableColumn id="7" uniqueName="ET_Experiencia" name="Experiencia (meses)" dataDxfId="77">
      <calculatedColumnFormula>IF(AND(E48&lt;&gt;"",F48&lt;&gt;""),((F48-E48)/30),"")</calculatedColumnFormula>
      <xmlColumnPr mapId="148" xpath="/ManifestacionInteres/ExperienciaTerritorial/@ET_Experiencia" xmlDataType="int"/>
    </tableColumn>
    <tableColumn id="8" uniqueName="ET_Objeto_contrato" name="Objeto del contrato" dataDxfId="76">
      <xmlColumnPr mapId="148" xpath="/ManifestacionInteres/ExperienciaTerritorial/@ET_Objeto_contrato" xmlDataType="string"/>
    </tableColumn>
    <tableColumn id="9" uniqueName="ET_Departamento_ejecu" name="Departamento" dataDxfId="75">
      <xmlColumnPr mapId="148" xpath="/ManifestacionInteres/ExperienciaTerritorial/@ET_Departamento_ejecu" xmlDataType="string"/>
    </tableColumn>
    <tableColumn id="10" uniqueName="ET_Municipio_ejecu" name="Municipio" dataDxfId="74">
      <xmlColumnPr mapId="148" xpath="/ManifestacionInteres/ExperienciaTerritorial/@ET_Municipio_ejecu" xmlDataType="string"/>
    </tableColumn>
    <tableColumn id="11" uniqueName="ET_Valor_contrato" name="Valor del contrato" dataDxfId="73">
      <xmlColumnPr mapId="148" xpath="/ManifestacionInteres/ExperienciaTerritorial/@ET_Valor_contrato" xmlDataType="int"/>
    </tableColumn>
    <tableColumn id="12" uniqueName="ET_union_temporal" name="Unión Temporal / Consorcio" dataDxfId="72">
      <xmlColumnPr mapId="148" xpath="/ManifestacionInteres/ExperienciaTerritorial/@ET_union_temporal" xmlDataType="string"/>
    </tableColumn>
    <tableColumn id="13" uniqueName="ET_Porcentaje_Participacion" name="% participación" dataDxfId="71">
      <xmlColumnPr mapId="148" xpath="/ManifestacionInteres/ExperienciaTerritorial/@ET_Porcentaje_Participacion" xmlDataType="decimal"/>
    </tableColumn>
    <tableColumn id="14" uniqueName="ET_Estado" name="Estado" dataDxfId="70">
      <xmlColumnPr mapId="148" xpath="/ManifestacionInteres/ExperienciaTerritorial/@ET_Estado" xmlDataType="string"/>
    </tableColumn>
    <tableColumn id="15"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id="11" name="Tabla2812" displayName="Tabla2812" ref="A113:O158" tableType="xml" totalsRowShown="0" headerRowDxfId="68" tableBorderDxfId="67">
  <tableColumns count="15">
    <tableColumn id="1" uniqueName="CR_No" name="No." dataDxfId="66">
      <xmlColumnPr mapId="148" xpath="/ManifestacionInteres/CapacidadResidual/@CR_No" xmlDataType="int"/>
    </tableColumn>
    <tableColumn id="2" uniqueName="CR_Entidad_Contratante" name="Entidad contratante" dataDxfId="65">
      <xmlColumnPr mapId="148" xpath="/ManifestacionInteres/CapacidadResidual/@CR_Entidad_Contratante" xmlDataType="string"/>
    </tableColumn>
    <tableColumn id="3" uniqueName="CR_Sector" name="Sector" dataDxfId="64">
      <xmlColumnPr mapId="148" xpath="/ManifestacionInteres/CapacidadResidual/@CR_Sector" xmlDataType="string"/>
    </tableColumn>
    <tableColumn id="4" uniqueName="CR_Numero_de_contrato" name="Número de contrato" dataDxfId="63">
      <xmlColumnPr mapId="148" xpath="/ManifestacionInteres/CapacidadResidual/@CR_Numero_de_contrato" xmlDataType="string"/>
    </tableColumn>
    <tableColumn id="5" uniqueName="CR_Fecha_Inicio" name="Fecha  Inicio (dd/mm/aaaa)" dataDxfId="62">
      <xmlColumnPr mapId="148" xpath="/ManifestacionInteres/CapacidadResidual/@CR_Fecha_Inicio" xmlDataType="date"/>
    </tableColumn>
    <tableColumn id="6" uniqueName="CR_Fecha_Terminacion" name="Fecha  terminación (dd/mm/aaaa)" dataDxfId="61">
      <xmlColumnPr mapId="148" xpath="/ManifestacionInteres/CapacidadResidual/@CR_Fecha_Terminacion" xmlDataType="date"/>
    </tableColumn>
    <tableColumn id="7" uniqueName="CR_Experiencia" name="Experiencia (meses)" dataDxfId="60">
      <calculatedColumnFormula>IF(AND(E114&lt;&gt;"",F114&lt;&gt;""),((F114-E114)/30),"")</calculatedColumnFormula>
      <xmlColumnPr mapId="148" xpath="/ManifestacionInteres/CapacidadResidual/@CR_Experiencia" xmlDataType="int"/>
    </tableColumn>
    <tableColumn id="8" uniqueName="CR_Objeto_contrato" name="Objeto del contrato" dataDxfId="59">
      <xmlColumnPr mapId="148" xpath="/ManifestacionInteres/CapacidadResidual/@CR_Objeto_contrato" xmlDataType="string"/>
    </tableColumn>
    <tableColumn id="9" uniqueName="CR_Departamento_ejecu" name="Departamento" dataDxfId="58">
      <xmlColumnPr mapId="148" xpath="/ManifestacionInteres/CapacidadResidual/@CR_Departamento_ejecu" xmlDataType="string"/>
    </tableColumn>
    <tableColumn id="10" uniqueName="CR_Municipio_ejecu" name="Municipio" dataDxfId="57">
      <xmlColumnPr mapId="148" xpath="/ManifestacionInteres/CapacidadResidual/@CR_Municipio_ejecu" xmlDataType="string"/>
    </tableColumn>
    <tableColumn id="11" uniqueName="CR_Valor_contrato" name="Valor del contrato" dataDxfId="56">
      <xmlColumnPr mapId="148" xpath="/ManifestacionInteres/CapacidadResidual/@CR_Valor_contrato" xmlDataType="int"/>
    </tableColumn>
    <tableColumn id="12"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uniqueName="CR_Union_temp_con" name="Unión Temporal / Consorcio" dataDxfId="54">
      <xmlColumnPr mapId="148" xpath="/ManifestacionInteres/CapacidadResidual/@CR_Union_temp_con" xmlDataType="string"/>
    </tableColumn>
    <tableColumn id="14" uniqueName="CR_por_part" name="% participación" dataDxfId="53">
      <xmlColumnPr mapId="148" xpath="/ManifestacionInteres/CapacidadResidual/@CR_por_part" xmlDataType="decimal"/>
    </tableColumn>
    <tableColumn id="15"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id="12" name="DatoContratoInvitacion13" displayName="DatoContratoInvitacion13" ref="I19:N35" tableType="xml" totalsRowShown="0" headerRowDxfId="51" dataDxfId="50" tableBorderDxfId="49">
  <autoFilter ref="I19:N35"/>
  <tableColumns count="6">
    <tableColumn id="1" uniqueName="DCI_Departamento" name="Departamento" dataDxfId="48">
      <xmlColumnPr mapId="148" xpath="/ManifestacionInteres/DatosContratoInvitacion/@DCI_Departamento" xmlDataType="string"/>
    </tableColumn>
    <tableColumn id="2" uniqueName="DCI_Ciudad" name="Municipio" dataDxfId="47">
      <xmlColumnPr mapId="148" xpath="/ManifestacionInteres/DatosContratoInvitacion/@DCI_Ciudad" xmlDataType="string"/>
    </tableColumn>
    <tableColumn id="3" uniqueName="DCI_Valor_Invitacion" name="Valor invitación" dataDxfId="46">
      <xmlColumnPr mapId="148" xpath="/ManifestacionInteres/DatosContratoInvitacion/@DCI_Valor_Invitacion" xmlDataType="int"/>
    </tableColumn>
    <tableColumn id="4" uniqueName="DCI_Fecha_Inicio" name="Fecha inicio" dataDxfId="45">
      <xmlColumnPr mapId="148" xpath="/ManifestacionInteres/DatosContratoInvitacion/@DCI_Fecha_Inicio" xmlDataType="date"/>
    </tableColumn>
    <tableColumn id="5" uniqueName="DCI_Fecha_Final" name="Fecha final" dataDxfId="44">
      <xmlColumnPr mapId="148" xpath="/ManifestacionInteres/DatosContratoInvitacion/@DCI_Fecha_Final" xmlDataType="date"/>
    </tableColumn>
    <tableColumn id="6"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id="13" name="Tabla2714" displayName="Tabla2714" ref="A47:O107" tableType="xml" totalsRowShown="0" headerRowDxfId="42" tableBorderDxfId="41">
  <tableColumns count="15">
    <tableColumn id="1" uniqueName="ET_No" name="No." dataDxfId="40">
      <xmlColumnPr mapId="149" xpath="/ManifestacionInteres/ExperienciaTerritorial/@ET_No" xmlDataType="int"/>
    </tableColumn>
    <tableColumn id="2" uniqueName="ET_Entidad_Contratante" name="Entidad contratante" dataDxfId="39">
      <xmlColumnPr mapId="149" xpath="/ManifestacionInteres/ExperienciaTerritorial/@ET_Entidad_Contratante" xmlDataType="string"/>
    </tableColumn>
    <tableColumn id="3" uniqueName="ET_Sector" name="Sector" dataDxfId="38">
      <xmlColumnPr mapId="149" xpath="/ManifestacionInteres/ExperienciaTerritorial/@ET_Sector" xmlDataType="string"/>
    </tableColumn>
    <tableColumn id="4" uniqueName="ET_Numero_de_contrato" name="Número de contrato" dataDxfId="37">
      <xmlColumnPr mapId="149" xpath="/ManifestacionInteres/ExperienciaTerritorial/@ET_Numero_de_contrato" xmlDataType="string"/>
    </tableColumn>
    <tableColumn id="5" uniqueName="ET_Fecha_Inicial" name="Fecha  Inicio (dd/mm/aaaa)" dataDxfId="36">
      <xmlColumnPr mapId="149" xpath="/ManifestacionInteres/ExperienciaTerritorial/@ET_Fecha_Inicial" xmlDataType="date"/>
    </tableColumn>
    <tableColumn id="6" uniqueName="ET_Fecha_Terminacion" name="Fecha  terminación (dd/mm/aaaa)" dataDxfId="35">
      <xmlColumnPr mapId="149" xpath="/ManifestacionInteres/ExperienciaTerritorial/@ET_Fecha_Terminacion" xmlDataType="date"/>
    </tableColumn>
    <tableColumn id="7" uniqueName="ET_Experiencia" name="Experiencia (meses)" dataDxfId="34">
      <calculatedColumnFormula>IF(AND(E48&lt;&gt;"",F48&lt;&gt;""),((F48-E48)/30),"")</calculatedColumnFormula>
      <xmlColumnPr mapId="149" xpath="/ManifestacionInteres/ExperienciaTerritorial/@ET_Experiencia" xmlDataType="int"/>
    </tableColumn>
    <tableColumn id="8" uniqueName="ET_Objeto_contrato" name="Objeto del contrato" dataDxfId="33">
      <xmlColumnPr mapId="149" xpath="/ManifestacionInteres/ExperienciaTerritorial/@ET_Objeto_contrato" xmlDataType="string"/>
    </tableColumn>
    <tableColumn id="9" uniqueName="ET_Departamento_ejecu" name="Departamento" dataDxfId="32">
      <xmlColumnPr mapId="149" xpath="/ManifestacionInteres/ExperienciaTerritorial/@ET_Departamento_ejecu" xmlDataType="string"/>
    </tableColumn>
    <tableColumn id="10" uniqueName="ET_Municipio_ejecu" name="Municipio" dataDxfId="31">
      <xmlColumnPr mapId="149" xpath="/ManifestacionInteres/ExperienciaTerritorial/@ET_Municipio_ejecu" xmlDataType="string"/>
    </tableColumn>
    <tableColumn id="11" uniqueName="ET_Valor_contrato" name="Valor del contrato" dataDxfId="30">
      <xmlColumnPr mapId="149" xpath="/ManifestacionInteres/ExperienciaTerritorial/@ET_Valor_contrato" xmlDataType="int"/>
    </tableColumn>
    <tableColumn id="12" uniqueName="ET_union_temporal" name="Unión Temporal / Consorcio" dataDxfId="29">
      <xmlColumnPr mapId="149" xpath="/ManifestacionInteres/ExperienciaTerritorial/@ET_union_temporal" xmlDataType="string"/>
    </tableColumn>
    <tableColumn id="13" uniqueName="ET_Porcentaje_Participacion" name="% participación" dataDxfId="28">
      <xmlColumnPr mapId="149" xpath="/ManifestacionInteres/ExperienciaTerritorial/@ET_Porcentaje_Participacion" xmlDataType="decimal"/>
    </tableColumn>
    <tableColumn id="14" uniqueName="ET_Estado" name="Estado" dataDxfId="27">
      <xmlColumnPr mapId="149" xpath="/ManifestacionInteres/ExperienciaTerritorial/@ET_Estado" xmlDataType="string"/>
    </tableColumn>
    <tableColumn id="15"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id="14" name="Tabla2815" displayName="Tabla2815" ref="A113:O160" tableType="xml" totalsRowShown="0" headerRowDxfId="25" tableBorderDxfId="24">
  <tableColumns count="15">
    <tableColumn id="1" uniqueName="CR_No" name="No." dataDxfId="23">
      <xmlColumnPr mapId="149" xpath="/ManifestacionInteres/CapacidadResidual/@CR_No" xmlDataType="int"/>
    </tableColumn>
    <tableColumn id="2" uniqueName="CR_Entidad_Contratante" name="Entidad contratante" dataDxfId="22">
      <xmlColumnPr mapId="149" xpath="/ManifestacionInteres/CapacidadResidual/@CR_Entidad_Contratante" xmlDataType="string"/>
    </tableColumn>
    <tableColumn id="3" uniqueName="CR_Sector" name="Sector" dataDxfId="21">
      <xmlColumnPr mapId="149" xpath="/ManifestacionInteres/CapacidadResidual/@CR_Sector" xmlDataType="string"/>
    </tableColumn>
    <tableColumn id="4" uniqueName="CR_Numero_de_contrato" name="Número de contrato" dataDxfId="20">
      <xmlColumnPr mapId="149" xpath="/ManifestacionInteres/CapacidadResidual/@CR_Numero_de_contrato" xmlDataType="string"/>
    </tableColumn>
    <tableColumn id="5" uniqueName="CR_Fecha_Inicio" name="Fecha  Inicio (dd/mm/aaaa)" dataDxfId="19">
      <xmlColumnPr mapId="149" xpath="/ManifestacionInteres/CapacidadResidual/@CR_Fecha_Inicio" xmlDataType="date"/>
    </tableColumn>
    <tableColumn id="6" uniqueName="CR_Fecha_Terminacion" name="Fecha  terminación (dd/mm/aaaa)" dataDxfId="18">
      <xmlColumnPr mapId="149" xpath="/ManifestacionInteres/CapacidadResidual/@CR_Fecha_Terminacion" xmlDataType="date"/>
    </tableColumn>
    <tableColumn id="7" uniqueName="CR_Experiencia" name="Experiencia (meses)" dataDxfId="17">
      <calculatedColumnFormula>IF(AND(E114&lt;&gt;"",F114&lt;&gt;""),((F114-E114)/30),"")</calculatedColumnFormula>
      <xmlColumnPr mapId="149" xpath="/ManifestacionInteres/CapacidadResidual/@CR_Experiencia" xmlDataType="int"/>
    </tableColumn>
    <tableColumn id="8" uniqueName="CR_Objeto_contrato" name="Objeto del contrato" dataDxfId="16">
      <xmlColumnPr mapId="149" xpath="/ManifestacionInteres/CapacidadResidual/@CR_Objeto_contrato" xmlDataType="string"/>
    </tableColumn>
    <tableColumn id="9" uniqueName="CR_Departamento_ejecu" name="Departamento" dataDxfId="15">
      <xmlColumnPr mapId="149" xpath="/ManifestacionInteres/CapacidadResidual/@CR_Departamento_ejecu" xmlDataType="string"/>
    </tableColumn>
    <tableColumn id="10" uniqueName="CR_Municipio_ejecu" name="Municipio" dataDxfId="14">
      <xmlColumnPr mapId="149" xpath="/ManifestacionInteres/CapacidadResidual/@CR_Municipio_ejecu" xmlDataType="string"/>
    </tableColumn>
    <tableColumn id="11" uniqueName="CR_Valor_contrato" name="Valor del contrato" dataDxfId="13">
      <xmlColumnPr mapId="149" xpath="/ManifestacionInteres/CapacidadResidual/@CR_Valor_contrato" xmlDataType="int"/>
    </tableColumn>
    <tableColumn id="12"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uniqueName="CR_Union_temp_con" name="Unión Temporal / Consorcio" dataDxfId="11">
      <xmlColumnPr mapId="149" xpath="/ManifestacionInteres/CapacidadResidual/@CR_Union_temp_con" xmlDataType="string"/>
    </tableColumn>
    <tableColumn id="14" uniqueName="CR_por_part" name="% participación" dataDxfId="10">
      <xmlColumnPr mapId="149" xpath="/ManifestacionInteres/CapacidadResidual/@CR_por_part" xmlDataType="decimal"/>
    </tableColumn>
    <tableColumn id="1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id="15" name="DatoContratoInvitacion16" displayName="DatoContratoInvitacion16" ref="I19:N35" tableType="xml" totalsRowShown="0" headerRowDxfId="8" dataDxfId="7" tableBorderDxfId="6">
  <autoFilter ref="I19:N35"/>
  <tableColumns count="6">
    <tableColumn id="1" uniqueName="DCI_Departamento" name="Departamento" dataDxfId="5">
      <xmlColumnPr mapId="149" xpath="/ManifestacionInteres/DatosContratoInvitacion/@DCI_Departamento" xmlDataType="string"/>
    </tableColumn>
    <tableColumn id="2" uniqueName="DCI_Ciudad" name="Municipio" dataDxfId="4">
      <xmlColumnPr mapId="149" xpath="/ManifestacionInteres/DatosContratoInvitacion/@DCI_Ciudad" xmlDataType="string"/>
    </tableColumn>
    <tableColumn id="3" uniqueName="DCI_Valor_Invitacion" name="Valor invitación" dataDxfId="3">
      <xmlColumnPr mapId="149" xpath="/ManifestacionInteres/DatosContratoInvitacion/@DCI_Valor_Invitacion" xmlDataType="int"/>
    </tableColumn>
    <tableColumn id="4" uniqueName="DCI_Fecha_Inicio" name="Fecha inicio" dataDxfId="2">
      <xmlColumnPr mapId="149" xpath="/ManifestacionInteres/DatosContratoInvitacion/@DCI_Fecha_Inicio" xmlDataType="date"/>
    </tableColumn>
    <tableColumn id="5" uniqueName="DCI_Fecha_Final" name="Fecha final" dataDxfId="1">
      <xmlColumnPr mapId="149" xpath="/ManifestacionInteres/DatosContratoInvitacion/@DCI_Fecha_Final" xmlDataType="date"/>
    </tableColumn>
    <tableColumn id="6"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40" tableBorderDxfId="239">
  <tableColumns count="15">
    <tableColumn id="1" uniqueName="CR_No" name="No." dataDxfId="238">
      <xmlColumnPr mapId="144" xpath="/ManifestacionInteres/CapacidadResidual/@CR_No" xmlDataType="int"/>
    </tableColumn>
    <tableColumn id="2" uniqueName="CR_Entidad_Contratante" name="Entidad contratante" dataDxfId="237">
      <xmlColumnPr mapId="144" xpath="/ManifestacionInteres/CapacidadResidual/@CR_Entidad_Contratante" xmlDataType="string"/>
    </tableColumn>
    <tableColumn id="3" uniqueName="CR_Sector" name="Sector" dataDxfId="236">
      <xmlColumnPr mapId="144" xpath="/ManifestacionInteres/CapacidadResidual/@CR_Sector" xmlDataType="string"/>
    </tableColumn>
    <tableColumn id="4" uniqueName="CR_Numero_de_contrato" name="Número de contrato" dataDxfId="235">
      <xmlColumnPr mapId="144" xpath="/ManifestacionInteres/CapacidadResidual/@CR_Numero_de_contrato" xmlDataType="string"/>
    </tableColumn>
    <tableColumn id="5" uniqueName="CR_Fecha_Inicio" name="Fecha  Inicio (dd/mm/aaaa)" dataDxfId="234">
      <xmlColumnPr mapId="144" xpath="/ManifestacionInteres/CapacidadResidual/@CR_Fecha_Inicio" xmlDataType="date"/>
    </tableColumn>
    <tableColumn id="6" uniqueName="CR_Fecha_Terminacion" name="Fecha  terminación (dd/mm/aaaa)" dataDxfId="233">
      <xmlColumnPr mapId="144" xpath="/ManifestacionInteres/CapacidadResidual/@CR_Fecha_Terminacion" xmlDataType="date"/>
    </tableColumn>
    <tableColumn id="7" uniqueName="CR_Experiencia" name="Experiencia (meses)" dataDxfId="232">
      <xmlColumnPr mapId="144" xpath="/ManifestacionInteres/CapacidadResidual/@CR_Experiencia" xmlDataType="int"/>
    </tableColumn>
    <tableColumn id="8" uniqueName="CR_Objeto_contrato" name="Objeto del contrato" dataDxfId="231">
      <xmlColumnPr mapId="144" xpath="/ManifestacionInteres/CapacidadResidual/@CR_Objeto_contrato" xmlDataType="string"/>
    </tableColumn>
    <tableColumn id="9" uniqueName="CR_Departamento_ejecu" name="Departamento" dataDxfId="230">
      <xmlColumnPr mapId="144" xpath="/ManifestacionInteres/CapacidadResidual/@CR_Departamento_ejecu" xmlDataType="string"/>
    </tableColumn>
    <tableColumn id="10" uniqueName="CR_Municipio_ejecu" name="Municipio" dataDxfId="229">
      <xmlColumnPr mapId="144" xpath="/ManifestacionInteres/CapacidadResidual/@CR_Municipio_ejecu" xmlDataType="string"/>
    </tableColumn>
    <tableColumn id="11" uniqueName="CR_Valor_contrato" name="Valor del contrato" dataDxfId="228">
      <xmlColumnPr mapId="144" xpath="/ManifestacionInteres/CapacidadResidual/@CR_Valor_contrato" xmlDataType="int"/>
    </tableColumn>
    <tableColumn id="12" uniqueName="CR_Valor_SMMLV" name="Valor en SMMLV" dataDxfId="227">
      <xmlColumnPr mapId="144" xpath="/ManifestacionInteres/CapacidadResidual/@CR_Valor_SMMLV" xmlDataType="decimal"/>
    </tableColumn>
    <tableColumn id="13" uniqueName="CR_Union_temp_con" name="Unión Temporal / Consorcio" dataDxfId="226">
      <xmlColumnPr mapId="144" xpath="/ManifestacionInteres/CapacidadResidual/@CR_Union_temp_con" xmlDataType="string"/>
    </tableColumn>
    <tableColumn id="14" uniqueName="CR_por_part" name="% participación" dataDxfId="225">
      <xmlColumnPr mapId="144" xpath="/ManifestacionInteres/CapacidadResidual/@CR_por_part" xmlDataType="decimal"/>
    </tableColumn>
    <tableColumn id="15"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223" dataDxfId="222" tableBorderDxfId="221">
  <autoFilter ref="I19:N35"/>
  <tableColumns count="6">
    <tableColumn id="1" uniqueName="DCI_Departamento" name="Departamento" dataDxfId="220">
      <xmlColumnPr mapId="144" xpath="/ManifestacionInteres/DatosContratoInvitacion/@DCI_Departamento" xmlDataType="string"/>
    </tableColumn>
    <tableColumn id="2" uniqueName="DCI_Ciudad" name="Municipio" dataDxfId="219">
      <xmlColumnPr mapId="144" xpath="/ManifestacionInteres/DatosContratoInvitacion/@DCI_Ciudad" xmlDataType="string"/>
    </tableColumn>
    <tableColumn id="3" uniqueName="DCI_Valor_Invitacion" name="Valor invitación" dataDxfId="218">
      <xmlColumnPr mapId="144" xpath="/ManifestacionInteres/DatosContratoInvitacion/@DCI_Valor_Invitacion" xmlDataType="int"/>
    </tableColumn>
    <tableColumn id="4" uniqueName="DCI_Fecha_Inicio" name="Fecha inicio" dataDxfId="217">
      <xmlColumnPr mapId="144" xpath="/ManifestacionInteres/DatosContratoInvitacion/@DCI_Fecha_Inicio" xmlDataType="date"/>
    </tableColumn>
    <tableColumn id="5" uniqueName="DCI_Fecha_Final" name="Fecha final" dataDxfId="216">
      <xmlColumnPr mapId="144" xpath="/ManifestacionInteres/DatosContratoInvitacion/@DCI_Fecha_Final" xmlDataType="date"/>
    </tableColumn>
    <tableColumn id="6"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id="1" name="Tabla272" displayName="Tabla272" ref="A47:O107" tableType="xml" totalsRowShown="0" headerRowDxfId="214" tableBorderDxfId="213">
  <tableColumns count="15">
    <tableColumn id="1" uniqueName="ET_No" name="No." dataDxfId="212">
      <xmlColumnPr mapId="145" xpath="/ManifestacionInteres/ExperienciaTerritorial/@ET_No" xmlDataType="int"/>
    </tableColumn>
    <tableColumn id="2" uniqueName="ET_Entidad_Contratante" name="Entidad contratante" dataDxfId="211">
      <xmlColumnPr mapId="145" xpath="/ManifestacionInteres/ExperienciaTerritorial/@ET_Entidad_Contratante" xmlDataType="string"/>
    </tableColumn>
    <tableColumn id="3" uniqueName="ET_Sector" name="Sector" dataDxfId="210">
      <xmlColumnPr mapId="145" xpath="/ManifestacionInteres/ExperienciaTerritorial/@ET_Sector" xmlDataType="string"/>
    </tableColumn>
    <tableColumn id="4" uniqueName="ET_Numero_de_contrato" name="Número de contrato" dataDxfId="209">
      <xmlColumnPr mapId="145" xpath="/ManifestacionInteres/ExperienciaTerritorial/@ET_Numero_de_contrato" xmlDataType="string"/>
    </tableColumn>
    <tableColumn id="5" uniqueName="ET_Fecha_Inicial" name="Fecha  Inicio (dd/mm/aaaa)" dataDxfId="208">
      <xmlColumnPr mapId="145" xpath="/ManifestacionInteres/ExperienciaTerritorial/@ET_Fecha_Inicial" xmlDataType="date"/>
    </tableColumn>
    <tableColumn id="6" uniqueName="ET_Fecha_Terminacion" name="Fecha  terminación (dd/mm/aaaa)" dataDxfId="207">
      <xmlColumnPr mapId="145" xpath="/ManifestacionInteres/ExperienciaTerritorial/@ET_Fecha_Terminacion" xmlDataType="date"/>
    </tableColumn>
    <tableColumn id="7" uniqueName="ET_Experiencia" name="Experiencia (meses)" dataDxfId="206">
      <calculatedColumnFormula>IF(AND(E48&lt;&gt;"",F48&lt;&gt;""),((F48-E48)/30),"")</calculatedColumnFormula>
      <xmlColumnPr mapId="145" xpath="/ManifestacionInteres/ExperienciaTerritorial/@ET_Experiencia" xmlDataType="int"/>
    </tableColumn>
    <tableColumn id="8" uniqueName="ET_Objeto_contrato" name="Objeto del contrato" dataDxfId="205">
      <xmlColumnPr mapId="145" xpath="/ManifestacionInteres/ExperienciaTerritorial/@ET_Objeto_contrato" xmlDataType="string"/>
    </tableColumn>
    <tableColumn id="9" uniqueName="ET_Departamento_ejecu" name="Departamento" dataDxfId="204">
      <xmlColumnPr mapId="145" xpath="/ManifestacionInteres/ExperienciaTerritorial/@ET_Departamento_ejecu" xmlDataType="string"/>
    </tableColumn>
    <tableColumn id="10" uniqueName="ET_Municipio_ejecu" name="Municipio" dataDxfId="203">
      <xmlColumnPr mapId="145" xpath="/ManifestacionInteres/ExperienciaTerritorial/@ET_Municipio_ejecu" xmlDataType="string"/>
    </tableColumn>
    <tableColumn id="11" uniqueName="ET_Valor_contrato" name="Valor del contrato" dataDxfId="202">
      <xmlColumnPr mapId="145" xpath="/ManifestacionInteres/ExperienciaTerritorial/@ET_Valor_contrato" xmlDataType="int"/>
    </tableColumn>
    <tableColumn id="12" uniqueName="ET_union_temporal" name="Unión Temporal / Consorcio" dataDxfId="201">
      <xmlColumnPr mapId="145" xpath="/ManifestacionInteres/ExperienciaTerritorial/@ET_union_temporal" xmlDataType="string"/>
    </tableColumn>
    <tableColumn id="13" uniqueName="ET_Porcentaje_Participacion" name="% participación" dataDxfId="200">
      <xmlColumnPr mapId="145" xpath="/ManifestacionInteres/ExperienciaTerritorial/@ET_Porcentaje_Participacion" xmlDataType="decimal"/>
    </tableColumn>
    <tableColumn id="14" uniqueName="ET_Estado" name="Estado" dataDxfId="199">
      <xmlColumnPr mapId="145" xpath="/ManifestacionInteres/ExperienciaTerritorial/@ET_Estado" xmlDataType="string"/>
    </tableColumn>
    <tableColumn id="15"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id="2" name="Tabla283" displayName="Tabla283" ref="A113:O160" tableType="xml" totalsRowShown="0" headerRowDxfId="197" tableBorderDxfId="196">
  <tableColumns count="15">
    <tableColumn id="1" uniqueName="CR_No" name="No." dataDxfId="195">
      <xmlColumnPr mapId="145" xpath="/ManifestacionInteres/CapacidadResidual/@CR_No" xmlDataType="int"/>
    </tableColumn>
    <tableColumn id="2" uniqueName="CR_Entidad_Contratante" name="Entidad contratante" dataDxfId="194">
      <xmlColumnPr mapId="145" xpath="/ManifestacionInteres/CapacidadResidual/@CR_Entidad_Contratante" xmlDataType="string"/>
    </tableColumn>
    <tableColumn id="3" uniqueName="CR_Sector" name="Sector" dataDxfId="193">
      <xmlColumnPr mapId="145" xpath="/ManifestacionInteres/CapacidadResidual/@CR_Sector" xmlDataType="string"/>
    </tableColumn>
    <tableColumn id="4" uniqueName="CR_Numero_de_contrato" name="Número de contrato" dataDxfId="192">
      <xmlColumnPr mapId="145" xpath="/ManifestacionInteres/CapacidadResidual/@CR_Numero_de_contrato" xmlDataType="string"/>
    </tableColumn>
    <tableColumn id="5" uniqueName="CR_Fecha_Inicio" name="Fecha  Inicio (dd/mm/aaaa)" dataDxfId="191">
      <xmlColumnPr mapId="145" xpath="/ManifestacionInteres/CapacidadResidual/@CR_Fecha_Inicio" xmlDataType="date"/>
    </tableColumn>
    <tableColumn id="6" uniqueName="CR_Fecha_Terminacion" name="Fecha  terminación (dd/mm/aaaa)" dataDxfId="190">
      <xmlColumnPr mapId="145" xpath="/ManifestacionInteres/CapacidadResidual/@CR_Fecha_Terminacion" xmlDataType="date"/>
    </tableColumn>
    <tableColumn id="7" uniqueName="CR_Experiencia" name="Experiencia (meses)" dataDxfId="189">
      <calculatedColumnFormula>IF(AND(E114&lt;&gt;"",F114&lt;&gt;""),((F114-E114)/30),"")</calculatedColumnFormula>
      <xmlColumnPr mapId="145" xpath="/ManifestacionInteres/CapacidadResidual/@CR_Experiencia" xmlDataType="int"/>
    </tableColumn>
    <tableColumn id="8" uniqueName="CR_Objeto_contrato" name="Objeto del contrato" dataDxfId="188">
      <xmlColumnPr mapId="145" xpath="/ManifestacionInteres/CapacidadResidual/@CR_Objeto_contrato" xmlDataType="string"/>
    </tableColumn>
    <tableColumn id="9" uniqueName="CR_Departamento_ejecu" name="Departamento" dataDxfId="187">
      <xmlColumnPr mapId="145" xpath="/ManifestacionInteres/CapacidadResidual/@CR_Departamento_ejecu" xmlDataType="string"/>
    </tableColumn>
    <tableColumn id="10" uniqueName="CR_Municipio_ejecu" name="Municipio" dataDxfId="186">
      <xmlColumnPr mapId="145" xpath="/ManifestacionInteres/CapacidadResidual/@CR_Municipio_ejecu" xmlDataType="string"/>
    </tableColumn>
    <tableColumn id="11" uniqueName="CR_Valor_contrato" name="Valor del contrato" dataDxfId="185">
      <xmlColumnPr mapId="145" xpath="/ManifestacionInteres/CapacidadResidual/@CR_Valor_contrato" xmlDataType="int"/>
    </tableColumn>
    <tableColumn id="12"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uniqueName="CR_Union_temp_con" name="Unión Temporal / Consorcio" dataDxfId="183">
      <xmlColumnPr mapId="145" xpath="/ManifestacionInteres/CapacidadResidual/@CR_Union_temp_con" xmlDataType="string"/>
    </tableColumn>
    <tableColumn id="14" uniqueName="CR_por_part" name="% participación" dataDxfId="182">
      <xmlColumnPr mapId="145" xpath="/ManifestacionInteres/CapacidadResidual/@CR_por_part" xmlDataType="decimal"/>
    </tableColumn>
    <tableColumn id="15"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id="3" name="DatoContratoInvitacion4" displayName="DatoContratoInvitacion4" ref="I19:N35" tableType="xml" totalsRowShown="0" headerRowDxfId="180" dataDxfId="179" tableBorderDxfId="178">
  <autoFilter ref="I19:N35"/>
  <tableColumns count="6">
    <tableColumn id="1" uniqueName="DCI_Departamento" name="Departamento" dataDxfId="177">
      <xmlColumnPr mapId="145" xpath="/ManifestacionInteres/DatosContratoInvitacion/@DCI_Departamento" xmlDataType="string"/>
    </tableColumn>
    <tableColumn id="2" uniqueName="DCI_Ciudad" name="Municipio" dataDxfId="176">
      <xmlColumnPr mapId="145" xpath="/ManifestacionInteres/DatosContratoInvitacion/@DCI_Ciudad" xmlDataType="string"/>
    </tableColumn>
    <tableColumn id="3" uniqueName="DCI_Valor_Invitacion" name="Valor invitación" dataDxfId="175">
      <xmlColumnPr mapId="145" xpath="/ManifestacionInteres/DatosContratoInvitacion/@DCI_Valor_Invitacion" xmlDataType="int"/>
    </tableColumn>
    <tableColumn id="4" uniqueName="DCI_Fecha_Inicio" name="Fecha inicio" dataDxfId="174">
      <xmlColumnPr mapId="145" xpath="/ManifestacionInteres/DatosContratoInvitacion/@DCI_Fecha_Inicio" xmlDataType="date"/>
    </tableColumn>
    <tableColumn id="5" uniqueName="DCI_Fecha_Final" name="Fecha final" dataDxfId="173">
      <xmlColumnPr mapId="145" xpath="/ManifestacionInteres/DatosContratoInvitacion/@DCI_Fecha_Final" xmlDataType="date"/>
    </tableColumn>
    <tableColumn id="6"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id="4" name="Tabla275" displayName="Tabla275" ref="A47:O107" tableType="xml" totalsRowShown="0" headerRowDxfId="171" tableBorderDxfId="170">
  <tableColumns count="15">
    <tableColumn id="1" uniqueName="ET_No" name="No." dataDxfId="169">
      <xmlColumnPr mapId="146" xpath="/ManifestacionInteres/ExperienciaTerritorial/@ET_No" xmlDataType="int"/>
    </tableColumn>
    <tableColumn id="2" uniqueName="ET_Entidad_Contratante" name="Entidad contratante" dataDxfId="168">
      <xmlColumnPr mapId="146" xpath="/ManifestacionInteres/ExperienciaTerritorial/@ET_Entidad_Contratante" xmlDataType="string"/>
    </tableColumn>
    <tableColumn id="3" uniqueName="ET_Sector" name="Sector" dataDxfId="167">
      <xmlColumnPr mapId="146" xpath="/ManifestacionInteres/ExperienciaTerritorial/@ET_Sector" xmlDataType="string"/>
    </tableColumn>
    <tableColumn id="4" uniqueName="ET_Numero_de_contrato" name="Número de contrato" dataDxfId="166">
      <xmlColumnPr mapId="146" xpath="/ManifestacionInteres/ExperienciaTerritorial/@ET_Numero_de_contrato" xmlDataType="string"/>
    </tableColumn>
    <tableColumn id="5" uniqueName="ET_Fecha_Inicial" name="Fecha  Inicio (dd/mm/aaaa)" dataDxfId="165">
      <xmlColumnPr mapId="146" xpath="/ManifestacionInteres/ExperienciaTerritorial/@ET_Fecha_Inicial" xmlDataType="date"/>
    </tableColumn>
    <tableColumn id="6" uniqueName="ET_Fecha_Terminacion" name="Fecha  terminación (dd/mm/aaaa)" dataDxfId="164">
      <xmlColumnPr mapId="146" xpath="/ManifestacionInteres/ExperienciaTerritorial/@ET_Fecha_Terminacion" xmlDataType="date"/>
    </tableColumn>
    <tableColumn id="7" uniqueName="ET_Experiencia" name="Experiencia (meses)" dataDxfId="163">
      <calculatedColumnFormula>IF(AND(E48&lt;&gt;"",F48&lt;&gt;""),((F48-E48)/30),"")</calculatedColumnFormula>
      <xmlColumnPr mapId="146" xpath="/ManifestacionInteres/ExperienciaTerritorial/@ET_Experiencia" xmlDataType="int"/>
    </tableColumn>
    <tableColumn id="8" uniqueName="ET_Objeto_contrato" name="Objeto del contrato" dataDxfId="162">
      <xmlColumnPr mapId="146" xpath="/ManifestacionInteres/ExperienciaTerritorial/@ET_Objeto_contrato" xmlDataType="string"/>
    </tableColumn>
    <tableColumn id="9" uniqueName="ET_Departamento_ejecu" name="Departamento" dataDxfId="161">
      <xmlColumnPr mapId="146" xpath="/ManifestacionInteres/ExperienciaTerritorial/@ET_Departamento_ejecu" xmlDataType="string"/>
    </tableColumn>
    <tableColumn id="10" uniqueName="ET_Municipio_ejecu" name="Municipio" dataDxfId="160">
      <xmlColumnPr mapId="146" xpath="/ManifestacionInteres/ExperienciaTerritorial/@ET_Municipio_ejecu" xmlDataType="string"/>
    </tableColumn>
    <tableColumn id="11" uniqueName="ET_Valor_contrato" name="Valor del contrato" dataDxfId="159">
      <xmlColumnPr mapId="146" xpath="/ManifestacionInteres/ExperienciaTerritorial/@ET_Valor_contrato" xmlDataType="int"/>
    </tableColumn>
    <tableColumn id="12" uniqueName="ET_union_temporal" name="Unión Temporal / Consorcio" dataDxfId="158">
      <xmlColumnPr mapId="146" xpath="/ManifestacionInteres/ExperienciaTerritorial/@ET_union_temporal" xmlDataType="string"/>
    </tableColumn>
    <tableColumn id="13" uniqueName="ET_Porcentaje_Participacion" name="% participación" dataDxfId="157">
      <xmlColumnPr mapId="146" xpath="/ManifestacionInteres/ExperienciaTerritorial/@ET_Porcentaje_Participacion" xmlDataType="decimal"/>
    </tableColumn>
    <tableColumn id="14" uniqueName="ET_Estado" name="Estado" dataDxfId="156">
      <xmlColumnPr mapId="146" xpath="/ManifestacionInteres/ExperienciaTerritorial/@ET_Estado" xmlDataType="string"/>
    </tableColumn>
    <tableColumn id="15"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id="5" name="Tabla286" displayName="Tabla286" ref="A113:O158" tableType="xml" totalsRowShown="0" headerRowDxfId="154" tableBorderDxfId="153">
  <tableColumns count="15">
    <tableColumn id="1" uniqueName="CR_No" name="No." dataDxfId="152">
      <xmlColumnPr mapId="146" xpath="/ManifestacionInteres/CapacidadResidual/@CR_No" xmlDataType="int"/>
    </tableColumn>
    <tableColumn id="2" uniqueName="CR_Entidad_Contratante" name="Entidad contratante" dataDxfId="151">
      <xmlColumnPr mapId="146" xpath="/ManifestacionInteres/CapacidadResidual/@CR_Entidad_Contratante" xmlDataType="string"/>
    </tableColumn>
    <tableColumn id="3" uniqueName="CR_Sector" name="Sector" dataDxfId="150">
      <xmlColumnPr mapId="146" xpath="/ManifestacionInteres/CapacidadResidual/@CR_Sector" xmlDataType="string"/>
    </tableColumn>
    <tableColumn id="4" uniqueName="CR_Numero_de_contrato" name="Número de contrato" dataDxfId="149">
      <xmlColumnPr mapId="146" xpath="/ManifestacionInteres/CapacidadResidual/@CR_Numero_de_contrato" xmlDataType="string"/>
    </tableColumn>
    <tableColumn id="5" uniqueName="CR_Fecha_Inicio" name="Fecha  Inicio (dd/mm/aaaa)" dataDxfId="148">
      <xmlColumnPr mapId="146" xpath="/ManifestacionInteres/CapacidadResidual/@CR_Fecha_Inicio" xmlDataType="date"/>
    </tableColumn>
    <tableColumn id="6" uniqueName="CR_Fecha_Terminacion" name="Fecha  terminación (dd/mm/aaaa)" dataDxfId="147">
      <xmlColumnPr mapId="146" xpath="/ManifestacionInteres/CapacidadResidual/@CR_Fecha_Terminacion" xmlDataType="date"/>
    </tableColumn>
    <tableColumn id="7" uniqueName="CR_Experiencia" name="Experiencia (meses)" dataDxfId="146">
      <calculatedColumnFormula>IF(AND(E114&lt;&gt;"",F114&lt;&gt;""),((F114-E114)/30),"")</calculatedColumnFormula>
      <xmlColumnPr mapId="146" xpath="/ManifestacionInteres/CapacidadResidual/@CR_Experiencia" xmlDataType="int"/>
    </tableColumn>
    <tableColumn id="8" uniqueName="CR_Objeto_contrato" name="Objeto del contrato" dataDxfId="145">
      <xmlColumnPr mapId="146" xpath="/ManifestacionInteres/CapacidadResidual/@CR_Objeto_contrato" xmlDataType="string"/>
    </tableColumn>
    <tableColumn id="9" uniqueName="CR_Departamento_ejecu" name="Departamento" dataDxfId="144">
      <xmlColumnPr mapId="146" xpath="/ManifestacionInteres/CapacidadResidual/@CR_Departamento_ejecu" xmlDataType="string"/>
    </tableColumn>
    <tableColumn id="10" uniqueName="CR_Municipio_ejecu" name="Municipio" dataDxfId="143">
      <xmlColumnPr mapId="146" xpath="/ManifestacionInteres/CapacidadResidual/@CR_Municipio_ejecu" xmlDataType="string"/>
    </tableColumn>
    <tableColumn id="11" uniqueName="CR_Valor_contrato" name="Valor del contrato" dataDxfId="142">
      <xmlColumnPr mapId="146" xpath="/ManifestacionInteres/CapacidadResidual/@CR_Valor_contrato" xmlDataType="int"/>
    </tableColumn>
    <tableColumn id="1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uniqueName="CR_Union_temp_con" name="Unión Temporal / Consorcio" dataDxfId="140">
      <xmlColumnPr mapId="146" xpath="/ManifestacionInteres/CapacidadResidual/@CR_Union_temp_con" xmlDataType="string"/>
    </tableColumn>
    <tableColumn id="14" uniqueName="CR_por_part" name="% participación" dataDxfId="139">
      <xmlColumnPr mapId="146" xpath="/ManifestacionInteres/CapacidadResidual/@CR_por_part" xmlDataType="decimal"/>
    </tableColumn>
    <tableColumn id="15"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id="6" name="DatoContratoInvitacion7" displayName="DatoContratoInvitacion7" ref="I19:N35" tableType="xml" totalsRowShown="0" headerRowDxfId="137" dataDxfId="136" tableBorderDxfId="135">
  <autoFilter ref="I19:N35"/>
  <tableColumns count="6">
    <tableColumn id="1" uniqueName="DCI_Departamento" name="Departamento" dataDxfId="134">
      <xmlColumnPr mapId="146" xpath="/ManifestacionInteres/DatosContratoInvitacion/@DCI_Departamento" xmlDataType="string"/>
    </tableColumn>
    <tableColumn id="2" uniqueName="DCI_Ciudad" name="Municipio" dataDxfId="133">
      <xmlColumnPr mapId="146" xpath="/ManifestacionInteres/DatosContratoInvitacion/@DCI_Ciudad" xmlDataType="string"/>
    </tableColumn>
    <tableColumn id="3" uniqueName="DCI_Valor_Invitacion" name="Valor invitación" dataDxfId="132">
      <xmlColumnPr mapId="146" xpath="/ManifestacionInteres/DatosContratoInvitacion/@DCI_Valor_Invitacion" xmlDataType="int"/>
    </tableColumn>
    <tableColumn id="4" uniqueName="DCI_Fecha_Inicio" name="Fecha inicio" dataDxfId="131">
      <xmlColumnPr mapId="146" xpath="/ManifestacionInteres/DatosContratoInvitacion/@DCI_Fecha_Inicio" xmlDataType="date"/>
    </tableColumn>
    <tableColumn id="5" uniqueName="DCI_Fecha_Final" name="Fecha final" dataDxfId="130">
      <xmlColumnPr mapId="146" xpath="/ManifestacionInteres/DatosContratoInvitacion/@DCI_Fecha_Final" xmlDataType="date"/>
    </tableColumn>
    <tableColumn id="6"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16" r="C15" connectionId="0">
    <xmlCellPr id="1" uniqueName="DP_Asunto_ManifestacionInteres_No">
      <xmlPr mapId="144" xpath="/ManifestacionInteres/DatosProceso/@DP_Asunto_ManifestacionInteres_No" xmlDataType="string"/>
    </xmlCellPr>
  </singleXmlCell>
  <singleXmlCell id="17" r="H15" connectionId="0">
    <xmlCellPr id="1" uniqueName="DP_Regional_ICBF">
      <xmlPr mapId="144" xpath="/ManifestacionInteres/DatosProceso/@DP_Regional_ICBF" xmlDataType="string"/>
    </xmlCellPr>
  </singleXmlCell>
  <singleXmlCell id="18" r="J15" connectionId="0">
    <xmlCellPr id="1" uniqueName="DP_Tipo_de_Oferente">
      <xmlPr mapId="144" xpath="/ManifestacionInteres/DatosProceso/@DP_Tipo_de_Oferente" xmlDataType="string"/>
    </xmlCellPr>
  </singleXmlCell>
  <singleXmlCell id="20" r="N15" connectionId="0">
    <xmlCellPr id="1" uniqueName="DP_PorcentajeParticipacion">
      <xmlPr mapId="144" xpath="/ManifestacionInteres/DatosProceso/@DP_PorcentajeParticipacion" xmlDataType="string"/>
    </xmlCellPr>
  </singleXmlCell>
  <singleXmlCell id="21" r="P4" connectionId="0">
    <xmlCellPr id="1" uniqueName="Fecha">
      <xmlPr mapId="144" xpath="/ManifestacionInteres/DatosProceso/@Fecha" xmlDataType="dateTime"/>
    </xmlCellPr>
  </singleXmlCell>
  <singleXmlCell id="22" r="B20" connectionId="0">
    <xmlCellPr id="1" uniqueName="DO_NIT">
      <xmlPr mapId="144" xpath="/ManifestacionInteres/DatosOferente/@DO_NIT" xmlDataType="int"/>
    </xmlCellPr>
  </singleXmlCell>
  <singleXmlCell id="23" r="F19" connectionId="0">
    <xmlCellPr id="1" uniqueName="DO_NIT_UT">
      <xmlPr mapId="144" xpath="/ManifestacionInteres/DatosOferente/@DO_NIT_UT" xmlDataType="int"/>
    </xmlCellPr>
  </singleXmlCell>
  <singleXmlCell id="24" r="F20" connectionId="0">
    <xmlCellPr id="1" uniqueName="DO_Razon_Social_UT">
      <xmlPr mapId="144" xpath="/ManifestacionInteres/DatosOferente/@DO_Razon_Social_UT" xmlDataType="string"/>
    </xmlCellPr>
  </singleXmlCell>
  <singleXmlCell id="25" r="B38" connectionId="0">
    <xmlCellPr id="1" uniqueName="DO_Razon_Social">
      <xmlPr mapId="144" xpath="/ManifestacionInteres/DatosOferente/@DO_Razon_Social" xmlDataType="string"/>
    </xmlCellPr>
  </singleXmlCell>
  <singleXmlCell id="26" r="I39" connectionId="0">
    <xmlCellPr id="1" uniqueName="DCI_Objeto_Contrato">
      <xmlPr mapId="144" xpath="/ManifestacionInteres/DatosContratoInvitacion_General/@DCI_Objeto_Contrato" xmlDataType="string"/>
    </xmlCellPr>
  </singleXmlCell>
  <singleXmlCell id="29" r="D167" connectionId="0">
    <xmlCellPr id="1" uniqueName="TalentoHumano_cumple">
      <xmlPr mapId="144" xpath="/ManifestacionInteres/TalentoHumano/@TalentoHumano_cumple" xmlDataType="string"/>
    </xmlCellPr>
  </singleXmlCell>
  <singleXmlCell id="30" r="G167" connectionId="0">
    <xmlCellPr id="1" uniqueName="Infraestructura_Cumple">
      <xmlPr mapId="144" xpath="/ManifestacionInteres/Infraestructura/@Infraestructura_Cumple" xmlDataType="string"/>
    </xmlCellPr>
  </singleXmlCell>
  <singleXmlCell id="31" r="N165" connectionId="0">
    <xmlCellPr id="1" uniqueName="D_Certificado">
      <xmlPr mapId="144" xpath="/ManifestacionInteres/Discapacidad/@D_Certificado" xmlDataType="string"/>
    </xmlCellPr>
  </singleXmlCell>
  <singleXmlCell id="32" r="F179" connectionId="0">
    <xmlCellPr id="1" uniqueName="CON_dotacion">
      <xmlPr mapId="144" xpath="/ManifestacionInteres/Contrapartida/@CON_dotacion" xmlDataType="decimal"/>
    </xmlCellPr>
  </singleXmlCell>
  <singleXmlCell id="33" r="F180" connectionId="0">
    <xmlCellPr id="1" uniqueName="CON_talento_humano">
      <xmlPr mapId="144" xpath="/ManifestacionInteres/Contrapartida/@CON_talento_humano" xmlDataType="anyType"/>
    </xmlCellPr>
  </singleXmlCell>
  <singleXmlCell id="34" r="F181" connectionId="0">
    <xmlCellPr id="1" uniqueName="CON_equipos_medicion">
      <xmlPr mapId="144" xpath="/ManifestacionInteres/Contrapartida/@CON_equipos_medicion" xmlDataType="anyType"/>
    </xmlCellPr>
  </singleXmlCell>
  <singleXmlCell id="35" r="F182" connectionId="0">
    <xmlCellPr id="1" uniqueName="CON_bienes_y_servicios">
      <xmlPr mapId="144" xpath="/ManifestacionInteres/Contrapartida/@CON_bienes_y_servicios" xmlDataType="anyType"/>
    </xmlCellPr>
  </singleXmlCell>
  <singleXmlCell id="36" r="C185" connectionId="0">
    <xmlCellPr id="1" uniqueName="CON_total_contrapartida">
      <xmlPr mapId="144" xpath="/ManifestacionInteres/Contrapartida/@CON_total_contrapartida" xmlDataType="anyType"/>
    </xmlCellPr>
  </singleXmlCell>
  <singleXmlCell id="37" r="E185" connectionId="0">
    <xmlCellPr id="1" uniqueName="CON_Es_igual_a">
      <xmlPr mapId="144" xpath="/ManifestacionInteres/Contrapartida/@CON_Es_igual_a" xmlDataType="anyType"/>
    </xmlCellPr>
  </singleXmlCell>
  <singleXmlCell id="38" r="G179" connectionId="0">
    <xmlCellPr id="1" uniqueName="CON_dotacion_total">
      <xmlPr mapId="144" xpath="/ManifestacionInteres/Contrapartida/@CON_dotacion_total" xmlDataType="anyType"/>
    </xmlCellPr>
  </singleXmlCell>
  <singleXmlCell id="39" r="G180" connectionId="0">
    <xmlCellPr id="1" uniqueName="CON_talento_humano_total">
      <xmlPr mapId="144" xpath="/ManifestacionInteres/Contrapartida/@CON_talento_humano_total" xmlDataType="anyType"/>
    </xmlCellPr>
  </singleXmlCell>
  <singleXmlCell id="40" r="G181" connectionId="0">
    <xmlCellPr id="1" uniqueName="CON_equipos_medicion_total">
      <xmlPr mapId="144" xpath="/ManifestacionInteres/Contrapartida/@CON_equipos_medicion_total" xmlDataType="anyType"/>
    </xmlCellPr>
  </singleXmlCell>
  <singleXmlCell id="41" r="G182" connectionId="0">
    <xmlCellPr id="1" uniqueName="CON_bienes_y_servicios_total">
      <xmlPr mapId="144" xpath="/ManifestacionInteres/Contrapartida/@CON_bienes_y_servicios_total" xmlDataType="anyType"/>
    </xmlCellPr>
  </singleXmlCell>
  <singleXmlCell id="42" r="M179" connectionId="0">
    <xmlCellPr id="1" uniqueName="VTA_Control_social">
      <xmlPr mapId="144" xpath="/ManifestacionInteres/ValoresTecnicosAgregados/@VTA_Control_social" xmlDataType="anyType"/>
    </xmlCellPr>
  </singleXmlCell>
  <singleXmlCell id="43" r="M180" connectionId="0">
    <xmlCellPr id="1" uniqueName="VTA_Logisitica">
      <xmlPr mapId="144" xpath="/ManifestacionInteres/ValoresTecnicosAgregados/@VTA_Logisitica" xmlDataType="anyType"/>
    </xmlCellPr>
  </singleXmlCell>
  <singleXmlCell id="44" r="M181" connectionId="0">
    <xmlCellPr id="1" uniqueName="VTA_kit_control_social">
      <xmlPr mapId="144" xpath="/ManifestacionInteres/ValoresTecnicosAgregados/@VTA_kit_control_social" xmlDataType="anyType"/>
    </xmlCellPr>
  </singleXmlCell>
  <singleXmlCell id="45" r="M182" connectionId="0">
    <xmlCellPr id="1" uniqueName="VTA_plan_comunicacion">
      <xmlPr mapId="144" xpath="/ManifestacionInteres/ValoresTecnicosAgregados/@VTA_plan_comunicacion" xmlDataType="anyType"/>
    </xmlCellPr>
  </singleXmlCell>
  <singleXmlCell id="46" r="M183" connectionId="0">
    <xmlCellPr id="1" uniqueName="VTA_Valor_agregado">
      <xmlPr mapId="144" xpath="/ManifestacionInteres/ValoresTecnicosAgregados/@VTA_Valor_agregado" xmlDataType="anyType"/>
    </xmlCellPr>
  </singleXmlCell>
  <singleXmlCell id="47" r="R179" connectionId="0">
    <xmlCellPr id="1" uniqueName="VTA_Control_social_total">
      <xmlPr mapId="144" xpath="/ManifestacionInteres/ValoresTecnicosAgregados/@VTA_Control_social_total" xmlDataType="anyType"/>
    </xmlCellPr>
  </singleXmlCell>
  <singleXmlCell id="48" r="N180" connectionId="0">
    <xmlCellPr id="1" uniqueName="VTA_Logisitica_total">
      <xmlPr mapId="144" xpath="/ManifestacionInteres/ValoresTecnicosAgregados/@VTA_Logisitica_total" xmlDataType="anyType"/>
    </xmlCellPr>
  </singleXmlCell>
  <singleXmlCell id="49" r="N181" connectionId="0">
    <xmlCellPr id="1" uniqueName="VTA_kit_control_social_total">
      <xmlPr mapId="144" xpath="/ManifestacionInteres/ValoresTecnicosAgregados/@VTA_kit_control_social_total" xmlDataType="anyType"/>
    </xmlCellPr>
  </singleXmlCell>
  <singleXmlCell id="50" r="N182" connectionId="0">
    <xmlCellPr id="1" uniqueName="VTA_plan_comunicacion_total">
      <xmlPr mapId="144" xpath="/ManifestacionInteres/ValoresTecnicosAgregados/@VTA_plan_comunicacion_total" xmlDataType="anyType"/>
    </xmlCellPr>
  </singleXmlCell>
  <singleXmlCell id="51" r="N183" connectionId="0">
    <xmlCellPr id="1" uniqueName="VTA_Valor_agregado_total">
      <xmlPr mapId="144" xpath="/ManifestacionInteres/ValoresTecnicosAgregados/@VTA_Valor_agregado_total" xmlDataType="anyType"/>
    </xmlCellPr>
  </singleXmlCell>
  <singleXmlCell id="52" r="J185" connectionId="0">
    <xmlCellPr id="1" uniqueName="VTA_total_vta">
      <xmlPr mapId="144" xpath="/ManifestacionInteres/ValoresTecnicosAgregados/@VTA_total_vta" xmlDataType="anyType"/>
    </xmlCellPr>
  </singleXmlCell>
  <singleXmlCell id="53" r="M185" connectionId="0">
    <xmlCellPr id="1" uniqueName="VTA_Es_igual_a">
      <xmlPr mapId="144" xpath="/ManifestacionInteres/ValoresTecnicosAgregados/@VTA_Es_igual_a" xmlDataType="anyType"/>
    </xmlCellPr>
  </singleXmlCell>
  <singleXmlCell id="54" r="C193" connectionId="0">
    <xmlCellPr id="1" uniqueName="TRA_Fecha_Pesronaria_juridica">
      <xmlPr mapId="144" xpath="/ManifestacionInteres/Trayectoria/@TRA_Fecha_Pesronaria_juridica" xmlDataType="date"/>
    </xmlCellPr>
  </singleXmlCell>
  <singleXmlCell id="55" r="E193" connectionId="0">
    <xmlCellPr id="1" uniqueName="TRA_resolucion">
      <xmlPr mapId="144" xpath="/ManifestacionInteres/Trayectoria/@TRA_resolucion" xmlDataType="int"/>
    </xmlCellPr>
  </singleXmlCell>
  <singleXmlCell id="56" r="H193" connectionId="0">
    <xmlCellPr id="1" uniqueName="TRA_Representante_legal">
      <xmlPr mapId="144" xpath="/ManifestacionInteres/Trayectoria/@TRA_Representante_legal" xmlDataType="string"/>
    </xmlCellPr>
  </singleXmlCell>
  <singleXmlCell id="57" r="K193" connectionId="0">
    <xmlCellPr id="1" uniqueName="TRA_Fecha_inicio_contrato_antiguo_SNBF">
      <xmlPr mapId="144" xpath="/ManifestacionInteres/Trayectoria/@TRA_Fecha_inicio_contrato_antiguo_SNBF" xmlDataType="date"/>
    </xmlCellPr>
  </singleXmlCell>
  <singleXmlCell id="58" r="C212" connectionId="0">
    <xmlCellPr id="1" uniqueName="ACP_Representante_legal">
      <xmlPr mapId="144" xpath="/ManifestacionInteres/Aceptacion/@ACP_Representante_legal" xmlDataType="string"/>
    </xmlCellPr>
  </singleXmlCell>
  <singleXmlCell id="59" r="H211" connectionId="0">
    <xmlCellPr id="1" uniqueName="ACP_direccion_comercial">
      <xmlPr mapId="144" xpath="/ManifestacionInteres/Aceptacion/@ACP_direccion_comercial" xmlDataType="string"/>
    </xmlCellPr>
  </singleXmlCell>
  <singleXmlCell id="60" r="H212" connectionId="0">
    <xmlCellPr id="1" uniqueName="ACP_telefono">
      <xmlPr mapId="144" xpath="/ManifestacionInteres/Aceptacion/@ACP_telefono" xmlDataType="string"/>
    </xmlCellPr>
  </singleXmlCell>
  <singleXmlCell id="61" r="K211" connectionId="0">
    <xmlCellPr id="1" uniqueName="ACP_domicilio_legal">
      <xmlPr mapId="144" xpath="/ManifestacionInteres/Aceptacion/@ACP_domicilio_legal" xmlDataType="string"/>
    </xmlCellPr>
  </singleXmlCell>
  <singleXmlCell id="62" r="K212" connectionId="0">
    <xmlCellPr id="1"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singleXmlCell id="63" r="C15" connectionId="0">
    <xmlCellPr id="1" uniqueName="DP_Asunto_ManifestacionInteres_No">
      <xmlPr mapId="145" xpath="/ManifestacionInteres/DatosProceso/@DP_Asunto_ManifestacionInteres_No" xmlDataType="string"/>
    </xmlCellPr>
  </singleXmlCell>
  <singleXmlCell id="64" r="H15" connectionId="0">
    <xmlCellPr id="1" uniqueName="DP_Regional_ICBF">
      <xmlPr mapId="145" xpath="/ManifestacionInteres/DatosProceso/@DP_Regional_ICBF" xmlDataType="string"/>
    </xmlCellPr>
  </singleXmlCell>
  <singleXmlCell id="65" r="J15" connectionId="0">
    <xmlCellPr id="1" uniqueName="DP_Tipo_de_Oferente">
      <xmlPr mapId="145" xpath="/ManifestacionInteres/DatosProceso/@DP_Tipo_de_Oferente" xmlDataType="string"/>
    </xmlCellPr>
  </singleXmlCell>
  <singleXmlCell id="66" r="N15" connectionId="0">
    <xmlCellPr id="1" uniqueName="DP_PorcentajeParticipacion">
      <xmlPr mapId="145" xpath="/ManifestacionInteres/DatosProceso/@DP_PorcentajeParticipacion" xmlDataType="string"/>
    </xmlCellPr>
  </singleXmlCell>
  <singleXmlCell id="67" r="P4" connectionId="0">
    <xmlCellPr id="1" uniqueName="Fecha">
      <xmlPr mapId="145" xpath="/ManifestacionInteres/DatosProceso/@Fecha" xmlDataType="dateTime"/>
    </xmlCellPr>
  </singleXmlCell>
  <singleXmlCell id="68" r="B20" connectionId="0">
    <xmlCellPr id="1" uniqueName="DO_NIT">
      <xmlPr mapId="145" xpath="/ManifestacionInteres/DatosOferente/@DO_NIT" xmlDataType="int"/>
    </xmlCellPr>
  </singleXmlCell>
  <singleXmlCell id="69" r="F19" connectionId="0">
    <xmlCellPr id="1" uniqueName="DO_NIT_UT">
      <xmlPr mapId="145" xpath="/ManifestacionInteres/DatosOferente/@DO_NIT_UT" xmlDataType="int"/>
    </xmlCellPr>
  </singleXmlCell>
  <singleXmlCell id="70" r="F20" connectionId="0">
    <xmlCellPr id="1" uniqueName="DO_Razon_Social_UT">
      <xmlPr mapId="145" xpath="/ManifestacionInteres/DatosOferente/@DO_Razon_Social_UT" xmlDataType="string"/>
    </xmlCellPr>
  </singleXmlCell>
  <singleXmlCell id="72" r="B38" connectionId="0">
    <xmlCellPr id="1" uniqueName="DO_Razon_Social">
      <xmlPr mapId="145" xpath="/ManifestacionInteres/DatosOferente/@DO_Razon_Social" xmlDataType="string"/>
    </xmlCellPr>
  </singleXmlCell>
  <singleXmlCell id="73" r="I39" connectionId="0">
    <xmlCellPr id="1" uniqueName="DCI_Objeto_Contrato">
      <xmlPr mapId="145" xpath="/ManifestacionInteres/DatosContratoInvitacion_General/@DCI_Objeto_Contrato" xmlDataType="string"/>
    </xmlCellPr>
  </singleXmlCell>
  <singleXmlCell id="74" r="N165" connectionId="0">
    <xmlCellPr id="1" uniqueName="D_Certificado">
      <xmlPr mapId="145" xpath="/ManifestacionInteres/Discapacidad/@D_Certificado" xmlDataType="string"/>
    </xmlCellPr>
  </singleXmlCell>
  <singleXmlCell id="75" r="G167" connectionId="0">
    <xmlCellPr id="1" uniqueName="Infraestructura_Cumple">
      <xmlPr mapId="145" xpath="/ManifestacionInteres/Infraestructura/@Infraestructura_Cumple" xmlDataType="string"/>
    </xmlCellPr>
  </singleXmlCell>
  <singleXmlCell id="76" r="D167" connectionId="0">
    <xmlCellPr id="1" uniqueName="TalentoHumano_cumple">
      <xmlPr mapId="145" xpath="/ManifestacionInteres/TalentoHumano/@TalentoHumano_cumple" xmlDataType="string"/>
    </xmlCellPr>
  </singleXmlCell>
  <singleXmlCell id="77" r="F179" connectionId="0">
    <xmlCellPr id="1" uniqueName="CON_dotacion">
      <xmlPr mapId="145" xpath="/ManifestacionInteres/Contrapartida/@CON_dotacion" xmlDataType="decimal"/>
    </xmlCellPr>
  </singleXmlCell>
  <singleXmlCell id="78" r="F180" connectionId="0">
    <xmlCellPr id="1" uniqueName="CON_talento_humano">
      <xmlPr mapId="145" xpath="/ManifestacionInteres/Contrapartida/@CON_talento_humano" xmlDataType="anyType"/>
    </xmlCellPr>
  </singleXmlCell>
  <singleXmlCell id="79" r="F181" connectionId="0">
    <xmlCellPr id="1" uniqueName="CON_equipos_medicion">
      <xmlPr mapId="145" xpath="/ManifestacionInteres/Contrapartida/@CON_equipos_medicion" xmlDataType="anyType"/>
    </xmlCellPr>
  </singleXmlCell>
  <singleXmlCell id="80" r="F182" connectionId="0">
    <xmlCellPr id="1" uniqueName="CON_bienes_y_servicios">
      <xmlPr mapId="145" xpath="/ManifestacionInteres/Contrapartida/@CON_bienes_y_servicios" xmlDataType="anyType"/>
    </xmlCellPr>
  </singleXmlCell>
  <singleXmlCell id="81" r="C185" connectionId="0">
    <xmlCellPr id="1" uniqueName="CON_total_contrapartida">
      <xmlPr mapId="145" xpath="/ManifestacionInteres/Contrapartida/@CON_total_contrapartida" xmlDataType="anyType"/>
    </xmlCellPr>
  </singleXmlCell>
  <singleXmlCell id="82" r="E185" connectionId="0">
    <xmlCellPr id="1" uniqueName="CON_Es_igual_a">
      <xmlPr mapId="145" xpath="/ManifestacionInteres/Contrapartida/@CON_Es_igual_a" xmlDataType="anyType"/>
    </xmlCellPr>
  </singleXmlCell>
  <singleXmlCell id="83" r="G179" connectionId="0">
    <xmlCellPr id="1" uniqueName="CON_dotacion_total">
      <xmlPr mapId="145" xpath="/ManifestacionInteres/Contrapartida/@CON_dotacion_total" xmlDataType="anyType"/>
    </xmlCellPr>
  </singleXmlCell>
  <singleXmlCell id="84" r="G180" connectionId="0">
    <xmlCellPr id="1" uniqueName="CON_talento_humano_total">
      <xmlPr mapId="145" xpath="/ManifestacionInteres/Contrapartida/@CON_talento_humano_total" xmlDataType="anyType"/>
    </xmlCellPr>
  </singleXmlCell>
  <singleXmlCell id="85" r="G181" connectionId="0">
    <xmlCellPr id="1" uniqueName="CON_equipos_medicion_total">
      <xmlPr mapId="145" xpath="/ManifestacionInteres/Contrapartida/@CON_equipos_medicion_total" xmlDataType="anyType"/>
    </xmlCellPr>
  </singleXmlCell>
  <singleXmlCell id="86" r="G182" connectionId="0">
    <xmlCellPr id="1" uniqueName="CON_bienes_y_servicios_total">
      <xmlPr mapId="145" xpath="/ManifestacionInteres/Contrapartida/@CON_bienes_y_servicios_total" xmlDataType="anyType"/>
    </xmlCellPr>
  </singleXmlCell>
  <singleXmlCell id="87" r="M179" connectionId="0">
    <xmlCellPr id="1" uniqueName="VTA_Control_social">
      <xmlPr mapId="145" xpath="/ManifestacionInteres/ValoresTecnicosAgregados/@VTA_Control_social" xmlDataType="anyType"/>
    </xmlCellPr>
  </singleXmlCell>
  <singleXmlCell id="88" r="M180" connectionId="0">
    <xmlCellPr id="1" uniqueName="VTA_Logisitica">
      <xmlPr mapId="145" xpath="/ManifestacionInteres/ValoresTecnicosAgregados/@VTA_Logisitica" xmlDataType="anyType"/>
    </xmlCellPr>
  </singleXmlCell>
  <singleXmlCell id="89" r="M181" connectionId="0">
    <xmlCellPr id="1" uniqueName="VTA_kit_control_social">
      <xmlPr mapId="145" xpath="/ManifestacionInteres/ValoresTecnicosAgregados/@VTA_kit_control_social" xmlDataType="anyType"/>
    </xmlCellPr>
  </singleXmlCell>
  <singleXmlCell id="90" r="M182" connectionId="0">
    <xmlCellPr id="1" uniqueName="VTA_plan_comunicacion">
      <xmlPr mapId="145" xpath="/ManifestacionInteres/ValoresTecnicosAgregados/@VTA_plan_comunicacion" xmlDataType="anyType"/>
    </xmlCellPr>
  </singleXmlCell>
  <singleXmlCell id="91" r="M183" connectionId="0">
    <xmlCellPr id="1" uniqueName="VTA_Valor_agregado">
      <xmlPr mapId="145" xpath="/ManifestacionInteres/ValoresTecnicosAgregados/@VTA_Valor_agregado" xmlDataType="anyType"/>
    </xmlCellPr>
  </singleXmlCell>
  <singleXmlCell id="92" r="S179" connectionId="0">
    <xmlCellPr id="1" uniqueName="VTA_Control_social_total">
      <xmlPr mapId="145" xpath="/ManifestacionInteres/ValoresTecnicosAgregados/@VTA_Control_social_total" xmlDataType="anyType"/>
    </xmlCellPr>
  </singleXmlCell>
  <singleXmlCell id="93" r="N180" connectionId="0">
    <xmlCellPr id="1" uniqueName="VTA_Logisitica_total">
      <xmlPr mapId="145" xpath="/ManifestacionInteres/ValoresTecnicosAgregados/@VTA_Logisitica_total" xmlDataType="anyType"/>
    </xmlCellPr>
  </singleXmlCell>
  <singleXmlCell id="94" r="N181" connectionId="0">
    <xmlCellPr id="1" uniqueName="VTA_kit_control_social_total">
      <xmlPr mapId="145" xpath="/ManifestacionInteres/ValoresTecnicosAgregados/@VTA_kit_control_social_total" xmlDataType="anyType"/>
    </xmlCellPr>
  </singleXmlCell>
  <singleXmlCell id="95" r="N182" connectionId="0">
    <xmlCellPr id="1" uniqueName="VTA_plan_comunicacion_total">
      <xmlPr mapId="145" xpath="/ManifestacionInteres/ValoresTecnicosAgregados/@VTA_plan_comunicacion_total" xmlDataType="anyType"/>
    </xmlCellPr>
  </singleXmlCell>
  <singleXmlCell id="96" r="N183" connectionId="0">
    <xmlCellPr id="1" uniqueName="VTA_Valor_agregado_total">
      <xmlPr mapId="145" xpath="/ManifestacionInteres/ValoresTecnicosAgregados/@VTA_Valor_agregado_total" xmlDataType="anyType"/>
    </xmlCellPr>
  </singleXmlCell>
  <singleXmlCell id="97" r="J185" connectionId="0">
    <xmlCellPr id="1" uniqueName="VTA_total_vta">
      <xmlPr mapId="145" xpath="/ManifestacionInteres/ValoresTecnicosAgregados/@VTA_total_vta" xmlDataType="anyType"/>
    </xmlCellPr>
  </singleXmlCell>
  <singleXmlCell id="99" r="M185" connectionId="0">
    <xmlCellPr id="1" uniqueName="VTA_Es_igual_a">
      <xmlPr mapId="145" xpath="/ManifestacionInteres/ValoresTecnicosAgregados/@VTA_Es_igual_a" xmlDataType="anyType"/>
    </xmlCellPr>
  </singleXmlCell>
  <singleXmlCell id="100" r="C193" connectionId="0">
    <xmlCellPr id="1" uniqueName="TRA_Fecha_Pesronaria_juridica">
      <xmlPr mapId="145" xpath="/ManifestacionInteres/Trayectoria/@TRA_Fecha_Pesronaria_juridica" xmlDataType="date"/>
    </xmlCellPr>
  </singleXmlCell>
  <singleXmlCell id="101" r="E193" connectionId="0">
    <xmlCellPr id="1" uniqueName="TRA_resolucion">
      <xmlPr mapId="145" xpath="/ManifestacionInteres/Trayectoria/@TRA_resolucion" xmlDataType="int"/>
    </xmlCellPr>
  </singleXmlCell>
  <singleXmlCell id="103" r="H193" connectionId="0">
    <xmlCellPr id="1" uniqueName="TRA_Representante_legal">
      <xmlPr mapId="145" xpath="/ManifestacionInteres/Trayectoria/@TRA_Representante_legal" xmlDataType="string"/>
    </xmlCellPr>
  </singleXmlCell>
  <singleXmlCell id="104" r="K193" connectionId="0">
    <xmlCellPr id="1" uniqueName="TRA_Fecha_inicio_contrato_antiguo_SNBF">
      <xmlPr mapId="145" xpath="/ManifestacionInteres/Trayectoria/@TRA_Fecha_inicio_contrato_antiguo_SNBF" xmlDataType="date"/>
    </xmlCellPr>
  </singleXmlCell>
  <singleXmlCell id="105" r="C212" connectionId="0">
    <xmlCellPr id="1" uniqueName="ACP_Representante_legal">
      <xmlPr mapId="145" xpath="/ManifestacionInteres/Aceptacion/@ACP_Representante_legal" xmlDataType="string"/>
    </xmlCellPr>
  </singleXmlCell>
  <singleXmlCell id="106" r="H211" connectionId="0">
    <xmlCellPr id="1" uniqueName="ACP_direccion_comercial">
      <xmlPr mapId="145" xpath="/ManifestacionInteres/Aceptacion/@ACP_direccion_comercial" xmlDataType="string"/>
    </xmlCellPr>
  </singleXmlCell>
  <singleXmlCell id="107" r="H212" connectionId="0">
    <xmlCellPr id="1" uniqueName="ACP_telefono">
      <xmlPr mapId="145" xpath="/ManifestacionInteres/Aceptacion/@ACP_telefono" xmlDataType="string"/>
    </xmlCellPr>
  </singleXmlCell>
  <singleXmlCell id="108" r="K211" connectionId="0">
    <xmlCellPr id="1" uniqueName="ACP_domicilio_legal">
      <xmlPr mapId="145" xpath="/ManifestacionInteres/Aceptacion/@ACP_domicilio_legal" xmlDataType="string"/>
    </xmlCellPr>
  </singleXmlCell>
  <singleXmlCell id="109" r="K212" connectionId="0">
    <xmlCellPr id="1"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singleXmlCell id="110" r="C15" connectionId="0">
    <xmlCellPr id="1" uniqueName="DP_Asunto_ManifestacionInteres_No">
      <xmlPr mapId="146" xpath="/ManifestacionInteres/DatosProceso/@DP_Asunto_ManifestacionInteres_No" xmlDataType="string"/>
    </xmlCellPr>
  </singleXmlCell>
  <singleXmlCell id="111" r="H15" connectionId="0">
    <xmlCellPr id="1" uniqueName="DP_Regional_ICBF">
      <xmlPr mapId="146" xpath="/ManifestacionInteres/DatosProceso/@DP_Regional_ICBF" xmlDataType="string"/>
    </xmlCellPr>
  </singleXmlCell>
  <singleXmlCell id="112" r="J15" connectionId="0">
    <xmlCellPr id="1" uniqueName="DP_Tipo_de_Oferente">
      <xmlPr mapId="146" xpath="/ManifestacionInteres/DatosProceso/@DP_Tipo_de_Oferente" xmlDataType="string"/>
    </xmlCellPr>
  </singleXmlCell>
  <singleXmlCell id="113" r="N15" connectionId="0">
    <xmlCellPr id="1" uniqueName="DP_PorcentajeParticipacion">
      <xmlPr mapId="146" xpath="/ManifestacionInteres/DatosProceso/@DP_PorcentajeParticipacion" xmlDataType="string"/>
    </xmlCellPr>
  </singleXmlCell>
  <singleXmlCell id="114" r="P4" connectionId="0">
    <xmlCellPr id="1" uniqueName="Fecha">
      <xmlPr mapId="146" xpath="/ManifestacionInteres/DatosProceso/@Fecha" xmlDataType="dateTime"/>
    </xmlCellPr>
  </singleXmlCell>
  <singleXmlCell id="115" r="B20" connectionId="0">
    <xmlCellPr id="1" uniqueName="DO_NIT">
      <xmlPr mapId="146" xpath="/ManifestacionInteres/DatosOferente/@DO_NIT" xmlDataType="int"/>
    </xmlCellPr>
  </singleXmlCell>
  <singleXmlCell id="116" r="F19" connectionId="0">
    <xmlCellPr id="1" uniqueName="DO_NIT_UT">
      <xmlPr mapId="146" xpath="/ManifestacionInteres/DatosOferente/@DO_NIT_UT" xmlDataType="int"/>
    </xmlCellPr>
  </singleXmlCell>
  <singleXmlCell id="117" r="F20" connectionId="0">
    <xmlCellPr id="1" uniqueName="DO_Razon_Social_UT">
      <xmlPr mapId="146" xpath="/ManifestacionInteres/DatosOferente/@DO_Razon_Social_UT" xmlDataType="string"/>
    </xmlCellPr>
  </singleXmlCell>
  <singleXmlCell id="118" r="B38" connectionId="0">
    <xmlCellPr id="1" uniqueName="DO_Razon_Social">
      <xmlPr mapId="146" xpath="/ManifestacionInteres/DatosOferente/@DO_Razon_Social" xmlDataType="string"/>
    </xmlCellPr>
  </singleXmlCell>
  <singleXmlCell id="119" r="I39" connectionId="0">
    <xmlCellPr id="1" uniqueName="DCI_Objeto_Contrato">
      <xmlPr mapId="146" xpath="/ManifestacionInteres/DatosContratoInvitacion_General/@DCI_Objeto_Contrato" xmlDataType="string"/>
    </xmlCellPr>
  </singleXmlCell>
  <singleXmlCell id="120" r="N163" connectionId="0">
    <xmlCellPr id="1" uniqueName="D_Certificado">
      <xmlPr mapId="146" xpath="/ManifestacionInteres/Discapacidad/@D_Certificado" xmlDataType="string"/>
    </xmlCellPr>
  </singleXmlCell>
  <singleXmlCell id="121" r="D165" connectionId="0">
    <xmlCellPr id="1" uniqueName="TalentoHumano_cumple">
      <xmlPr mapId="146" xpath="/ManifestacionInteres/TalentoHumano/@TalentoHumano_cumple" xmlDataType="string"/>
    </xmlCellPr>
  </singleXmlCell>
  <singleXmlCell id="122" r="G165" connectionId="0">
    <xmlCellPr id="1" uniqueName="Infraestructura_Cumple">
      <xmlPr mapId="146" xpath="/ManifestacionInteres/Infraestructura/@Infraestructura_Cumple" xmlDataType="string"/>
    </xmlCellPr>
  </singleXmlCell>
  <singleXmlCell id="123" r="F177" connectionId="0">
    <xmlCellPr id="1" uniqueName="CON_dotacion">
      <xmlPr mapId="146" xpath="/ManifestacionInteres/Contrapartida/@CON_dotacion" xmlDataType="decimal"/>
    </xmlCellPr>
  </singleXmlCell>
  <singleXmlCell id="124" r="F178" connectionId="0">
    <xmlCellPr id="1" uniqueName="CON_talento_humano">
      <xmlPr mapId="146" xpath="/ManifestacionInteres/Contrapartida/@CON_talento_humano" xmlDataType="anyType"/>
    </xmlCellPr>
  </singleXmlCell>
  <singleXmlCell id="125" r="F179" connectionId="0">
    <xmlCellPr id="1" uniqueName="CON_equipos_medicion">
      <xmlPr mapId="146" xpath="/ManifestacionInteres/Contrapartida/@CON_equipos_medicion" xmlDataType="anyType"/>
    </xmlCellPr>
  </singleXmlCell>
  <singleXmlCell id="126" r="F180" connectionId="0">
    <xmlCellPr id="1" uniqueName="CON_bienes_y_servicios">
      <xmlPr mapId="146" xpath="/ManifestacionInteres/Contrapartida/@CON_bienes_y_servicios" xmlDataType="anyType"/>
    </xmlCellPr>
  </singleXmlCell>
  <singleXmlCell id="127" r="C183" connectionId="0">
    <xmlCellPr id="1" uniqueName="CON_total_contrapartida">
      <xmlPr mapId="146" xpath="/ManifestacionInteres/Contrapartida/@CON_total_contrapartida" xmlDataType="anyType"/>
    </xmlCellPr>
  </singleXmlCell>
  <singleXmlCell id="128" r="E183" connectionId="0">
    <xmlCellPr id="1" uniqueName="CON_Es_igual_a">
      <xmlPr mapId="146" xpath="/ManifestacionInteres/Contrapartida/@CON_Es_igual_a" xmlDataType="anyType"/>
    </xmlCellPr>
  </singleXmlCell>
  <singleXmlCell id="130" r="G177" connectionId="0">
    <xmlCellPr id="1" uniqueName="CON_dotacion_total">
      <xmlPr mapId="146" xpath="/ManifestacionInteres/Contrapartida/@CON_dotacion_total" xmlDataType="anyType"/>
    </xmlCellPr>
  </singleXmlCell>
  <singleXmlCell id="131" r="G178" connectionId="0">
    <xmlCellPr id="1" uniqueName="CON_talento_humano_total">
      <xmlPr mapId="146" xpath="/ManifestacionInteres/Contrapartida/@CON_talento_humano_total" xmlDataType="anyType"/>
    </xmlCellPr>
  </singleXmlCell>
  <singleXmlCell id="132" r="G179" connectionId="0">
    <xmlCellPr id="1" uniqueName="CON_equipos_medicion_total">
      <xmlPr mapId="146" xpath="/ManifestacionInteres/Contrapartida/@CON_equipos_medicion_total" xmlDataType="anyType"/>
    </xmlCellPr>
  </singleXmlCell>
  <singleXmlCell id="133" r="G180" connectionId="0">
    <xmlCellPr id="1" uniqueName="CON_bienes_y_servicios_total">
      <xmlPr mapId="146" xpath="/ManifestacionInteres/Contrapartida/@CON_bienes_y_servicios_total" xmlDataType="anyType"/>
    </xmlCellPr>
  </singleXmlCell>
  <singleXmlCell id="134" r="M177" connectionId="0">
    <xmlCellPr id="1" uniqueName="VTA_Control_social">
      <xmlPr mapId="146" xpath="/ManifestacionInteres/ValoresTecnicosAgregados/@VTA_Control_social" xmlDataType="anyType"/>
    </xmlCellPr>
  </singleXmlCell>
  <singleXmlCell id="135" r="M178" connectionId="0">
    <xmlCellPr id="1" uniqueName="VTA_Logisitica">
      <xmlPr mapId="146" xpath="/ManifestacionInteres/ValoresTecnicosAgregados/@VTA_Logisitica" xmlDataType="anyType"/>
    </xmlCellPr>
  </singleXmlCell>
  <singleXmlCell id="136" r="M179" connectionId="0">
    <xmlCellPr id="1" uniqueName="VTA_kit_control_social">
      <xmlPr mapId="146" xpath="/ManifestacionInteres/ValoresTecnicosAgregados/@VTA_kit_control_social" xmlDataType="anyType"/>
    </xmlCellPr>
  </singleXmlCell>
  <singleXmlCell id="137" r="M180" connectionId="0">
    <xmlCellPr id="1" uniqueName="VTA_plan_comunicacion">
      <xmlPr mapId="146" xpath="/ManifestacionInteres/ValoresTecnicosAgregados/@VTA_plan_comunicacion" xmlDataType="anyType"/>
    </xmlCellPr>
  </singleXmlCell>
  <singleXmlCell id="138" r="M181" connectionId="0">
    <xmlCellPr id="1" uniqueName="VTA_Valor_agregado">
      <xmlPr mapId="146" xpath="/ManifestacionInteres/ValoresTecnicosAgregados/@VTA_Valor_agregado" xmlDataType="anyType"/>
    </xmlCellPr>
  </singleXmlCell>
  <singleXmlCell id="139" r="R177" connectionId="0">
    <xmlCellPr id="1" uniqueName="VTA_Control_social_total">
      <xmlPr mapId="146" xpath="/ManifestacionInteres/ValoresTecnicosAgregados/@VTA_Control_social_total" xmlDataType="anyType"/>
    </xmlCellPr>
  </singleXmlCell>
  <singleXmlCell id="140" r="N178" connectionId="0">
    <xmlCellPr id="1" uniqueName="VTA_Logisitica_total">
      <xmlPr mapId="146" xpath="/ManifestacionInteres/ValoresTecnicosAgregados/@VTA_Logisitica_total" xmlDataType="anyType"/>
    </xmlCellPr>
  </singleXmlCell>
  <singleXmlCell id="141" r="N179" connectionId="0">
    <xmlCellPr id="1" uniqueName="VTA_kit_control_social_total">
      <xmlPr mapId="146" xpath="/ManifestacionInteres/ValoresTecnicosAgregados/@VTA_kit_control_social_total" xmlDataType="anyType"/>
    </xmlCellPr>
  </singleXmlCell>
  <singleXmlCell id="142" r="N180" connectionId="0">
    <xmlCellPr id="1" uniqueName="VTA_plan_comunicacion_total">
      <xmlPr mapId="146" xpath="/ManifestacionInteres/ValoresTecnicosAgregados/@VTA_plan_comunicacion_total" xmlDataType="anyType"/>
    </xmlCellPr>
  </singleXmlCell>
  <singleXmlCell id="143" r="N181" connectionId="0">
    <xmlCellPr id="1" uniqueName="VTA_Valor_agregado_total">
      <xmlPr mapId="146" xpath="/ManifestacionInteres/ValoresTecnicosAgregados/@VTA_Valor_agregado_total" xmlDataType="anyType"/>
    </xmlCellPr>
  </singleXmlCell>
  <singleXmlCell id="144" r="J183" connectionId="0">
    <xmlCellPr id="1" uniqueName="VTA_total_vta">
      <xmlPr mapId="146" xpath="/ManifestacionInteres/ValoresTecnicosAgregados/@VTA_total_vta" xmlDataType="anyType"/>
    </xmlCellPr>
  </singleXmlCell>
  <singleXmlCell id="145" r="M183" connectionId="0">
    <xmlCellPr id="1" uniqueName="VTA_Es_igual_a">
      <xmlPr mapId="146" xpath="/ManifestacionInteres/ValoresTecnicosAgregados/@VTA_Es_igual_a" xmlDataType="anyType"/>
    </xmlCellPr>
  </singleXmlCell>
  <singleXmlCell id="146" r="C191" connectionId="0">
    <xmlCellPr id="1" uniqueName="TRA_Fecha_Pesronaria_juridica">
      <xmlPr mapId="146" xpath="/ManifestacionInteres/Trayectoria/@TRA_Fecha_Pesronaria_juridica" xmlDataType="date"/>
    </xmlCellPr>
  </singleXmlCell>
  <singleXmlCell id="147" r="E191" connectionId="0">
    <xmlCellPr id="1" uniqueName="TRA_resolucion">
      <xmlPr mapId="146" xpath="/ManifestacionInteres/Trayectoria/@TRA_resolucion" xmlDataType="int"/>
    </xmlCellPr>
  </singleXmlCell>
  <singleXmlCell id="148" r="H191" connectionId="0">
    <xmlCellPr id="1" uniqueName="TRA_Representante_legal">
      <xmlPr mapId="146" xpath="/ManifestacionInteres/Trayectoria/@TRA_Representante_legal" xmlDataType="string"/>
    </xmlCellPr>
  </singleXmlCell>
  <singleXmlCell id="149" r="K191" connectionId="0">
    <xmlCellPr id="1" uniqueName="TRA_Fecha_inicio_contrato_antiguo_SNBF">
      <xmlPr mapId="146" xpath="/ManifestacionInteres/Trayectoria/@TRA_Fecha_inicio_contrato_antiguo_SNBF" xmlDataType="date"/>
    </xmlCellPr>
  </singleXmlCell>
  <singleXmlCell id="150" r="C210" connectionId="0">
    <xmlCellPr id="1" uniqueName="ACP_Representante_legal">
      <xmlPr mapId="146" xpath="/ManifestacionInteres/Aceptacion/@ACP_Representante_legal" xmlDataType="string"/>
    </xmlCellPr>
  </singleXmlCell>
  <singleXmlCell id="151" r="H209" connectionId="0">
    <xmlCellPr id="1" uniqueName="ACP_direccion_comercial">
      <xmlPr mapId="146" xpath="/ManifestacionInteres/Aceptacion/@ACP_direccion_comercial" xmlDataType="string"/>
    </xmlCellPr>
  </singleXmlCell>
  <singleXmlCell id="152" r="H210" connectionId="0">
    <xmlCellPr id="1" uniqueName="ACP_telefono">
      <xmlPr mapId="146" xpath="/ManifestacionInteres/Aceptacion/@ACP_telefono" xmlDataType="string"/>
    </xmlCellPr>
  </singleXmlCell>
  <singleXmlCell id="153" r="K209" connectionId="0">
    <xmlCellPr id="1" uniqueName="ACP_domicilio_legal">
      <xmlPr mapId="146" xpath="/ManifestacionInteres/Aceptacion/@ACP_domicilio_legal" xmlDataType="string"/>
    </xmlCellPr>
  </singleXmlCell>
  <singleXmlCell id="154" r="K210" connectionId="0">
    <xmlCellPr id="1"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singleXmlCell id="155" r="C15" connectionId="0">
    <xmlCellPr id="1" uniqueName="DP_Asunto_ManifestacionInteres_No">
      <xmlPr mapId="147" xpath="/ManifestacionInteres/DatosProceso/@DP_Asunto_ManifestacionInteres_No" xmlDataType="string"/>
    </xmlCellPr>
  </singleXmlCell>
  <singleXmlCell id="156" r="B20" connectionId="0">
    <xmlCellPr id="1" uniqueName="DO_NIT">
      <xmlPr mapId="147" xpath="/ManifestacionInteres/DatosOferente/@DO_NIT" xmlDataType="int"/>
    </xmlCellPr>
  </singleXmlCell>
  <singleXmlCell id="157" r="H15" connectionId="0">
    <xmlCellPr id="1" uniqueName="DP_Regional_ICBF">
      <xmlPr mapId="147" xpath="/ManifestacionInteres/DatosProceso/@DP_Regional_ICBF" xmlDataType="string"/>
    </xmlCellPr>
  </singleXmlCell>
  <singleXmlCell id="158" r="F19" connectionId="0">
    <xmlCellPr id="1" uniqueName="DO_NIT_UT">
      <xmlPr mapId="147" xpath="/ManifestacionInteres/DatosOferente/@DO_NIT_UT" xmlDataType="int"/>
    </xmlCellPr>
  </singleXmlCell>
  <singleXmlCell id="159" r="F20" connectionId="0">
    <xmlCellPr id="1" uniqueName="DO_Razon_Social_UT">
      <xmlPr mapId="147" xpath="/ManifestacionInteres/DatosOferente/@DO_Razon_Social_UT" xmlDataType="string"/>
    </xmlCellPr>
  </singleXmlCell>
  <singleXmlCell id="160" r="J15" connectionId="0">
    <xmlCellPr id="1" uniqueName="DP_Tipo_de_Oferente">
      <xmlPr mapId="147" xpath="/ManifestacionInteres/DatosProceso/@DP_Tipo_de_Oferente" xmlDataType="string"/>
    </xmlCellPr>
  </singleXmlCell>
  <singleXmlCell id="161" r="N15" connectionId="0">
    <xmlCellPr id="1" uniqueName="DP_PorcentajeParticipacion">
      <xmlPr mapId="147" xpath="/ManifestacionInteres/DatosProceso/@DP_PorcentajeParticipacion" xmlDataType="string"/>
    </xmlCellPr>
  </singleXmlCell>
  <singleXmlCell id="162" r="P4" connectionId="0">
    <xmlCellPr id="1" uniqueName="Fecha">
      <xmlPr mapId="147" xpath="/ManifestacionInteres/DatosProceso/@Fecha" xmlDataType="dateTime"/>
    </xmlCellPr>
  </singleXmlCell>
  <singleXmlCell id="163" r="I39" connectionId="0">
    <xmlCellPr id="1" uniqueName="DCI_Objeto_Contrato">
      <xmlPr mapId="147" xpath="/ManifestacionInteres/DatosContratoInvitacion_General/@DCI_Objeto_Contrato" xmlDataType="string"/>
    </xmlCellPr>
  </singleXmlCell>
  <singleXmlCell id="164" r="B38" connectionId="0">
    <xmlCellPr id="1" uniqueName="DO_Razon_Social">
      <xmlPr mapId="147" xpath="/ManifestacionInteres/DatosOferente/@DO_Razon_Social" xmlDataType="string"/>
    </xmlCellPr>
  </singleXmlCell>
  <singleXmlCell id="165" r="N165" connectionId="0">
    <xmlCellPr id="1" uniqueName="D_Certificado">
      <xmlPr mapId="147" xpath="/ManifestacionInteres/Discapacidad/@D_Certificado" xmlDataType="string"/>
    </xmlCellPr>
  </singleXmlCell>
  <singleXmlCell id="166" r="G167" connectionId="0">
    <xmlCellPr id="1" uniqueName="Infraestructura_Cumple">
      <xmlPr mapId="147" xpath="/ManifestacionInteres/Infraestructura/@Infraestructura_Cumple" xmlDataType="string"/>
    </xmlCellPr>
  </singleXmlCell>
  <singleXmlCell id="167" r="D167" connectionId="0">
    <xmlCellPr id="1" uniqueName="TalentoHumano_cumple">
      <xmlPr mapId="147" xpath="/ManifestacionInteres/TalentoHumano/@TalentoHumano_cumple" xmlDataType="string"/>
    </xmlCellPr>
  </singleXmlCell>
  <singleXmlCell id="168" r="F179" connectionId="0">
    <xmlCellPr id="1" uniqueName="CON_dotacion">
      <xmlPr mapId="147" xpath="/ManifestacionInteres/Contrapartida/@CON_dotacion" xmlDataType="decimal"/>
    </xmlCellPr>
  </singleXmlCell>
  <singleXmlCell id="169" r="F180" connectionId="0">
    <xmlCellPr id="1" uniqueName="CON_talento_humano">
      <xmlPr mapId="147" xpath="/ManifestacionInteres/Contrapartida/@CON_talento_humano" xmlDataType="anyType"/>
    </xmlCellPr>
  </singleXmlCell>
  <singleXmlCell id="170" r="F181" connectionId="0">
    <xmlCellPr id="1" uniqueName="CON_equipos_medicion">
      <xmlPr mapId="147" xpath="/ManifestacionInteres/Contrapartida/@CON_equipos_medicion" xmlDataType="anyType"/>
    </xmlCellPr>
  </singleXmlCell>
  <singleXmlCell id="171" r="F182" connectionId="0">
    <xmlCellPr id="1" uniqueName="CON_bienes_y_servicios">
      <xmlPr mapId="147" xpath="/ManifestacionInteres/Contrapartida/@CON_bienes_y_servicios" xmlDataType="anyType"/>
    </xmlCellPr>
  </singleXmlCell>
  <singleXmlCell id="172" r="C185" connectionId="0">
    <xmlCellPr id="1" uniqueName="CON_total_contrapartida">
      <xmlPr mapId="147" xpath="/ManifestacionInteres/Contrapartida/@CON_total_contrapartida" xmlDataType="anyType"/>
    </xmlCellPr>
  </singleXmlCell>
  <singleXmlCell id="173" r="E185" connectionId="0">
    <xmlCellPr id="1" uniqueName="CON_Es_igual_a">
      <xmlPr mapId="147" xpath="/ManifestacionInteres/Contrapartida/@CON_Es_igual_a" xmlDataType="anyType"/>
    </xmlCellPr>
  </singleXmlCell>
  <singleXmlCell id="174" r="G179" connectionId="0">
    <xmlCellPr id="1" uniqueName="CON_dotacion_total">
      <xmlPr mapId="147" xpath="/ManifestacionInteres/Contrapartida/@CON_dotacion_total" xmlDataType="anyType"/>
    </xmlCellPr>
  </singleXmlCell>
  <singleXmlCell id="175" r="G180" connectionId="0">
    <xmlCellPr id="1" uniqueName="CON_talento_humano_total">
      <xmlPr mapId="147" xpath="/ManifestacionInteres/Contrapartida/@CON_talento_humano_total" xmlDataType="anyType"/>
    </xmlCellPr>
  </singleXmlCell>
  <singleXmlCell id="176" r="G181" connectionId="0">
    <xmlCellPr id="1" uniqueName="CON_equipos_medicion_total">
      <xmlPr mapId="147" xpath="/ManifestacionInteres/Contrapartida/@CON_equipos_medicion_total" xmlDataType="anyType"/>
    </xmlCellPr>
  </singleXmlCell>
  <singleXmlCell id="177" r="G182" connectionId="0">
    <xmlCellPr id="1" uniqueName="CON_bienes_y_servicios_total">
      <xmlPr mapId="147" xpath="/ManifestacionInteres/Contrapartida/@CON_bienes_y_servicios_total" xmlDataType="anyType"/>
    </xmlCellPr>
  </singleXmlCell>
  <singleXmlCell id="178" r="M179" connectionId="0">
    <xmlCellPr id="1" uniqueName="VTA_Control_social">
      <xmlPr mapId="147" xpath="/ManifestacionInteres/ValoresTecnicosAgregados/@VTA_Control_social" xmlDataType="anyType"/>
    </xmlCellPr>
  </singleXmlCell>
  <singleXmlCell id="179" r="M180" connectionId="0">
    <xmlCellPr id="1" uniqueName="VTA_Logisitica">
      <xmlPr mapId="147" xpath="/ManifestacionInteres/ValoresTecnicosAgregados/@VTA_Logisitica" xmlDataType="anyType"/>
    </xmlCellPr>
  </singleXmlCell>
  <singleXmlCell id="180" r="M181" connectionId="0">
    <xmlCellPr id="1" uniqueName="VTA_kit_control_social">
      <xmlPr mapId="147" xpath="/ManifestacionInteres/ValoresTecnicosAgregados/@VTA_kit_control_social" xmlDataType="anyType"/>
    </xmlCellPr>
  </singleXmlCell>
  <singleXmlCell id="181" r="M182" connectionId="0">
    <xmlCellPr id="1" uniqueName="VTA_plan_comunicacion">
      <xmlPr mapId="147" xpath="/ManifestacionInteres/ValoresTecnicosAgregados/@VTA_plan_comunicacion" xmlDataType="anyType"/>
    </xmlCellPr>
  </singleXmlCell>
  <singleXmlCell id="182" r="M183" connectionId="0">
    <xmlCellPr id="1" uniqueName="VTA_Valor_agregado">
      <xmlPr mapId="147" xpath="/ManifestacionInteres/ValoresTecnicosAgregados/@VTA_Valor_agregado" xmlDataType="anyType"/>
    </xmlCellPr>
  </singleXmlCell>
  <singleXmlCell id="183" r="R179" connectionId="0">
    <xmlCellPr id="1" uniqueName="VTA_Control_social_total">
      <xmlPr mapId="147" xpath="/ManifestacionInteres/ValoresTecnicosAgregados/@VTA_Control_social_total" xmlDataType="anyType"/>
    </xmlCellPr>
  </singleXmlCell>
  <singleXmlCell id="184" r="N180" connectionId="0">
    <xmlCellPr id="1" uniqueName="VTA_Logisitica_total">
      <xmlPr mapId="147" xpath="/ManifestacionInteres/ValoresTecnicosAgregados/@VTA_Logisitica_total" xmlDataType="anyType"/>
    </xmlCellPr>
  </singleXmlCell>
  <singleXmlCell id="185" r="N181" connectionId="0">
    <xmlCellPr id="1" uniqueName="VTA_kit_control_social_total">
      <xmlPr mapId="147" xpath="/ManifestacionInteres/ValoresTecnicosAgregados/@VTA_kit_control_social_total" xmlDataType="anyType"/>
    </xmlCellPr>
  </singleXmlCell>
  <singleXmlCell id="186" r="N182" connectionId="0">
    <xmlCellPr id="1" uniqueName="VTA_plan_comunicacion_total">
      <xmlPr mapId="147" xpath="/ManifestacionInteres/ValoresTecnicosAgregados/@VTA_plan_comunicacion_total" xmlDataType="anyType"/>
    </xmlCellPr>
  </singleXmlCell>
  <singleXmlCell id="187" r="N183" connectionId="0">
    <xmlCellPr id="1" uniqueName="VTA_Valor_agregado_total">
      <xmlPr mapId="147" xpath="/ManifestacionInteres/ValoresTecnicosAgregados/@VTA_Valor_agregado_total" xmlDataType="anyType"/>
    </xmlCellPr>
  </singleXmlCell>
  <singleXmlCell id="188" r="J185" connectionId="0">
    <xmlCellPr id="1" uniqueName="VTA_total_vta">
      <xmlPr mapId="147" xpath="/ManifestacionInteres/ValoresTecnicosAgregados/@VTA_total_vta" xmlDataType="anyType"/>
    </xmlCellPr>
  </singleXmlCell>
  <singleXmlCell id="189" r="M185" connectionId="0">
    <xmlCellPr id="1" uniqueName="VTA_Es_igual_a">
      <xmlPr mapId="147" xpath="/ManifestacionInteres/ValoresTecnicosAgregados/@VTA_Es_igual_a" xmlDataType="anyType"/>
    </xmlCellPr>
  </singleXmlCell>
  <singleXmlCell id="191" r="C193" connectionId="0">
    <xmlCellPr id="1" uniqueName="TRA_Fecha_Pesronaria_juridica">
      <xmlPr mapId="147" xpath="/ManifestacionInteres/Trayectoria/@TRA_Fecha_Pesronaria_juridica" xmlDataType="date"/>
    </xmlCellPr>
  </singleXmlCell>
  <singleXmlCell id="192" r="E193" connectionId="0">
    <xmlCellPr id="1" uniqueName="TRA_resolucion">
      <xmlPr mapId="147" xpath="/ManifestacionInteres/Trayectoria/@TRA_resolucion" xmlDataType="int"/>
    </xmlCellPr>
  </singleXmlCell>
  <singleXmlCell id="193" r="H193" connectionId="0">
    <xmlCellPr id="1" uniqueName="TRA_Representante_legal">
      <xmlPr mapId="147" xpath="/ManifestacionInteres/Trayectoria/@TRA_Representante_legal" xmlDataType="string"/>
    </xmlCellPr>
  </singleXmlCell>
  <singleXmlCell id="194" r="K193" connectionId="0">
    <xmlCellPr id="1" uniqueName="TRA_Fecha_inicio_contrato_antiguo_SNBF">
      <xmlPr mapId="147" xpath="/ManifestacionInteres/Trayectoria/@TRA_Fecha_inicio_contrato_antiguo_SNBF" xmlDataType="date"/>
    </xmlCellPr>
  </singleXmlCell>
  <singleXmlCell id="195" r="C212" connectionId="0">
    <xmlCellPr id="1" uniqueName="ACP_Representante_legal">
      <xmlPr mapId="147" xpath="/ManifestacionInteres/Aceptacion/@ACP_Representante_legal" xmlDataType="string"/>
    </xmlCellPr>
  </singleXmlCell>
  <singleXmlCell id="196" r="H211" connectionId="0">
    <xmlCellPr id="1" uniqueName="ACP_direccion_comercial">
      <xmlPr mapId="147" xpath="/ManifestacionInteres/Aceptacion/@ACP_direccion_comercial" xmlDataType="string"/>
    </xmlCellPr>
  </singleXmlCell>
  <singleXmlCell id="197" r="H212" connectionId="0">
    <xmlCellPr id="1" uniqueName="ACP_telefono">
      <xmlPr mapId="147" xpath="/ManifestacionInteres/Aceptacion/@ACP_telefono" xmlDataType="string"/>
    </xmlCellPr>
  </singleXmlCell>
  <singleXmlCell id="198" r="K211" connectionId="0">
    <xmlCellPr id="1" uniqueName="ACP_domicilio_legal">
      <xmlPr mapId="147" xpath="/ManifestacionInteres/Aceptacion/@ACP_domicilio_legal" xmlDataType="string"/>
    </xmlCellPr>
  </singleXmlCell>
  <singleXmlCell id="199" r="K212" connectionId="0">
    <xmlCellPr id="1"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singleXmlCell id="200" r="C15" connectionId="0">
    <xmlCellPr id="1" uniqueName="DP_Asunto_ManifestacionInteres_No">
      <xmlPr mapId="148" xpath="/ManifestacionInteres/DatosProceso/@DP_Asunto_ManifestacionInteres_No" xmlDataType="string"/>
    </xmlCellPr>
  </singleXmlCell>
  <singleXmlCell id="201" r="B20" connectionId="0">
    <xmlCellPr id="1" uniqueName="DO_NIT">
      <xmlPr mapId="148" xpath="/ManifestacionInteres/DatosOferente/@DO_NIT" xmlDataType="int"/>
    </xmlCellPr>
  </singleXmlCell>
  <singleXmlCell id="202" r="F19" connectionId="0">
    <xmlCellPr id="1" uniqueName="DO_NIT_UT">
      <xmlPr mapId="148" xpath="/ManifestacionInteres/DatosOferente/@DO_NIT_UT" xmlDataType="int"/>
    </xmlCellPr>
  </singleXmlCell>
  <singleXmlCell id="203" r="F20" connectionId="0">
    <xmlCellPr id="1" uniqueName="DO_Razon_Social_UT">
      <xmlPr mapId="148" xpath="/ManifestacionInteres/DatosOferente/@DO_Razon_Social_UT" xmlDataType="string"/>
    </xmlCellPr>
  </singleXmlCell>
  <singleXmlCell id="205" r="H15" connectionId="0">
    <xmlCellPr id="1" uniqueName="DP_Regional_ICBF">
      <xmlPr mapId="148" xpath="/ManifestacionInteres/DatosProceso/@DP_Regional_ICBF" xmlDataType="string"/>
    </xmlCellPr>
  </singleXmlCell>
  <singleXmlCell id="206" r="J15" connectionId="0">
    <xmlCellPr id="1" uniqueName="DP_Tipo_de_Oferente">
      <xmlPr mapId="148" xpath="/ManifestacionInteres/DatosProceso/@DP_Tipo_de_Oferente" xmlDataType="string"/>
    </xmlCellPr>
  </singleXmlCell>
  <singleXmlCell id="207" r="N15" connectionId="0">
    <xmlCellPr id="1" uniqueName="DP_PorcentajeParticipacion">
      <xmlPr mapId="148" xpath="/ManifestacionInteres/DatosProceso/@DP_PorcentajeParticipacion" xmlDataType="string"/>
    </xmlCellPr>
  </singleXmlCell>
  <singleXmlCell id="208" r="P4" connectionId="0">
    <xmlCellPr id="1" uniqueName="Fecha">
      <xmlPr mapId="148" xpath="/ManifestacionInteres/DatosProceso/@Fecha" xmlDataType="dateTime"/>
    </xmlCellPr>
  </singleXmlCell>
  <singleXmlCell id="209" r="I39" connectionId="0">
    <xmlCellPr id="1" uniqueName="DCI_Objeto_Contrato">
      <xmlPr mapId="148" xpath="/ManifestacionInteres/DatosContratoInvitacion_General/@DCI_Objeto_Contrato" xmlDataType="string"/>
    </xmlCellPr>
  </singleXmlCell>
  <singleXmlCell id="210" r="B38" connectionId="0">
    <xmlCellPr id="1" uniqueName="DO_Razon_Social">
      <xmlPr mapId="148" xpath="/ManifestacionInteres/DatosOferente/@DO_Razon_Social" xmlDataType="string"/>
    </xmlCellPr>
  </singleXmlCell>
  <singleXmlCell id="211" r="N163" connectionId="0">
    <xmlCellPr id="1" uniqueName="D_Certificado">
      <xmlPr mapId="148" xpath="/ManifestacionInteres/Discapacidad/@D_Certificado" xmlDataType="string"/>
    </xmlCellPr>
  </singleXmlCell>
  <singleXmlCell id="212" r="G165" connectionId="0">
    <xmlCellPr id="1" uniqueName="Infraestructura_Cumple">
      <xmlPr mapId="148" xpath="/ManifestacionInteres/Infraestructura/@Infraestructura_Cumple" xmlDataType="string"/>
    </xmlCellPr>
  </singleXmlCell>
  <singleXmlCell id="213" r="D165" connectionId="0">
    <xmlCellPr id="1" uniqueName="TalentoHumano_cumple">
      <xmlPr mapId="148" xpath="/ManifestacionInteres/TalentoHumano/@TalentoHumano_cumple" xmlDataType="string"/>
    </xmlCellPr>
  </singleXmlCell>
  <singleXmlCell id="214" r="F177" connectionId="0">
    <xmlCellPr id="1" uniqueName="CON_dotacion">
      <xmlPr mapId="148" xpath="/ManifestacionInteres/Contrapartida/@CON_dotacion" xmlDataType="decimal"/>
    </xmlCellPr>
  </singleXmlCell>
  <singleXmlCell id="215" r="F178" connectionId="0">
    <xmlCellPr id="1" uniqueName="CON_talento_humano">
      <xmlPr mapId="148" xpath="/ManifestacionInteres/Contrapartida/@CON_talento_humano" xmlDataType="anyType"/>
    </xmlCellPr>
  </singleXmlCell>
  <singleXmlCell id="216" r="F179" connectionId="0">
    <xmlCellPr id="1" uniqueName="CON_equipos_medicion">
      <xmlPr mapId="148" xpath="/ManifestacionInteres/Contrapartida/@CON_equipos_medicion" xmlDataType="anyType"/>
    </xmlCellPr>
  </singleXmlCell>
  <singleXmlCell id="217" r="F180" connectionId="0">
    <xmlCellPr id="1" uniqueName="CON_bienes_y_servicios">
      <xmlPr mapId="148" xpath="/ManifestacionInteres/Contrapartida/@CON_bienes_y_servicios" xmlDataType="anyType"/>
    </xmlCellPr>
  </singleXmlCell>
  <singleXmlCell id="218" r="C183" connectionId="0">
    <xmlCellPr id="1" uniqueName="CON_total_contrapartida">
      <xmlPr mapId="148" xpath="/ManifestacionInteres/Contrapartida/@CON_total_contrapartida" xmlDataType="anyType"/>
    </xmlCellPr>
  </singleXmlCell>
  <singleXmlCell id="219" r="E183" connectionId="0">
    <xmlCellPr id="1" uniqueName="CON_Es_igual_a">
      <xmlPr mapId="148" xpath="/ManifestacionInteres/Contrapartida/@CON_Es_igual_a" xmlDataType="anyType"/>
    </xmlCellPr>
  </singleXmlCell>
  <singleXmlCell id="220" r="G177" connectionId="0">
    <xmlCellPr id="1" uniqueName="CON_dotacion_total">
      <xmlPr mapId="148" xpath="/ManifestacionInteres/Contrapartida/@CON_dotacion_total" xmlDataType="anyType"/>
    </xmlCellPr>
  </singleXmlCell>
  <singleXmlCell id="221" r="G178" connectionId="0">
    <xmlCellPr id="1" uniqueName="CON_talento_humano_total">
      <xmlPr mapId="148" xpath="/ManifestacionInteres/Contrapartida/@CON_talento_humano_total" xmlDataType="anyType"/>
    </xmlCellPr>
  </singleXmlCell>
  <singleXmlCell id="222" r="G179" connectionId="0">
    <xmlCellPr id="1" uniqueName="CON_equipos_medicion_total">
      <xmlPr mapId="148" xpath="/ManifestacionInteres/Contrapartida/@CON_equipos_medicion_total" xmlDataType="anyType"/>
    </xmlCellPr>
  </singleXmlCell>
  <singleXmlCell id="223" r="G180" connectionId="0">
    <xmlCellPr id="1" uniqueName="CON_bienes_y_servicios_total">
      <xmlPr mapId="148" xpath="/ManifestacionInteres/Contrapartida/@CON_bienes_y_servicios_total" xmlDataType="anyType"/>
    </xmlCellPr>
  </singleXmlCell>
  <singleXmlCell id="224" r="M177" connectionId="0">
    <xmlCellPr id="1" uniqueName="VTA_Control_social">
      <xmlPr mapId="148" xpath="/ManifestacionInteres/ValoresTecnicosAgregados/@VTA_Control_social" xmlDataType="anyType"/>
    </xmlCellPr>
  </singleXmlCell>
  <singleXmlCell id="225" r="M178" connectionId="0">
    <xmlCellPr id="1" uniqueName="VTA_Logisitica">
      <xmlPr mapId="148" xpath="/ManifestacionInteres/ValoresTecnicosAgregados/@VTA_Logisitica" xmlDataType="anyType"/>
    </xmlCellPr>
  </singleXmlCell>
  <singleXmlCell id="226" r="M179" connectionId="0">
    <xmlCellPr id="1" uniqueName="VTA_kit_control_social">
      <xmlPr mapId="148" xpath="/ManifestacionInteres/ValoresTecnicosAgregados/@VTA_kit_control_social" xmlDataType="anyType"/>
    </xmlCellPr>
  </singleXmlCell>
  <singleXmlCell id="227" r="M180" connectionId="0">
    <xmlCellPr id="1" uniqueName="VTA_plan_comunicacion">
      <xmlPr mapId="148" xpath="/ManifestacionInteres/ValoresTecnicosAgregados/@VTA_plan_comunicacion" xmlDataType="anyType"/>
    </xmlCellPr>
  </singleXmlCell>
  <singleXmlCell id="228" r="M181" connectionId="0">
    <xmlCellPr id="1" uniqueName="VTA_Valor_agregado">
      <xmlPr mapId="148" xpath="/ManifestacionInteres/ValoresTecnicosAgregados/@VTA_Valor_agregado" xmlDataType="anyType"/>
    </xmlCellPr>
  </singleXmlCell>
  <singleXmlCell id="229" r="S177" connectionId="0">
    <xmlCellPr id="1" uniqueName="VTA_Control_social_total">
      <xmlPr mapId="148" xpath="/ManifestacionInteres/ValoresTecnicosAgregados/@VTA_Control_social_total" xmlDataType="anyType"/>
    </xmlCellPr>
  </singleXmlCell>
  <singleXmlCell id="230" r="N178" connectionId="0">
    <xmlCellPr id="1" uniqueName="VTA_Logisitica_total">
      <xmlPr mapId="148" xpath="/ManifestacionInteres/ValoresTecnicosAgregados/@VTA_Logisitica_total" xmlDataType="anyType"/>
    </xmlCellPr>
  </singleXmlCell>
  <singleXmlCell id="231" r="N179" connectionId="0">
    <xmlCellPr id="1" uniqueName="VTA_kit_control_social_total">
      <xmlPr mapId="148" xpath="/ManifestacionInteres/ValoresTecnicosAgregados/@VTA_kit_control_social_total" xmlDataType="anyType"/>
    </xmlCellPr>
  </singleXmlCell>
  <singleXmlCell id="232" r="N180" connectionId="0">
    <xmlCellPr id="1" uniqueName="VTA_plan_comunicacion_total">
      <xmlPr mapId="148" xpath="/ManifestacionInteres/ValoresTecnicosAgregados/@VTA_plan_comunicacion_total" xmlDataType="anyType"/>
    </xmlCellPr>
  </singleXmlCell>
  <singleXmlCell id="233" r="N181" connectionId="0">
    <xmlCellPr id="1" uniqueName="VTA_Valor_agregado_total">
      <xmlPr mapId="148" xpath="/ManifestacionInteres/ValoresTecnicosAgregados/@VTA_Valor_agregado_total" xmlDataType="anyType"/>
    </xmlCellPr>
  </singleXmlCell>
  <singleXmlCell id="234" r="J183" connectionId="0">
    <xmlCellPr id="1" uniqueName="VTA_total_vta">
      <xmlPr mapId="148" xpath="/ManifestacionInteres/ValoresTecnicosAgregados/@VTA_total_vta" xmlDataType="anyType"/>
    </xmlCellPr>
  </singleXmlCell>
  <singleXmlCell id="235" r="M183" connectionId="0">
    <xmlCellPr id="1" uniqueName="VTA_Es_igual_a">
      <xmlPr mapId="148" xpath="/ManifestacionInteres/ValoresTecnicosAgregados/@VTA_Es_igual_a" xmlDataType="anyType"/>
    </xmlCellPr>
  </singleXmlCell>
  <singleXmlCell id="236" r="K191" connectionId="0">
    <xmlCellPr id="1" uniqueName="TRA_Fecha_inicio_contrato_antiguo_SNBF">
      <xmlPr mapId="148" xpath="/ManifestacionInteres/Trayectoria/@TRA_Fecha_inicio_contrato_antiguo_SNBF" xmlDataType="date"/>
    </xmlCellPr>
  </singleXmlCell>
  <singleXmlCell id="237" r="H191" connectionId="0">
    <xmlCellPr id="1" uniqueName="TRA_Representante_legal">
      <xmlPr mapId="148" xpath="/ManifestacionInteres/Trayectoria/@TRA_Representante_legal" xmlDataType="string"/>
    </xmlCellPr>
  </singleXmlCell>
  <singleXmlCell id="238" r="E191" connectionId="0">
    <xmlCellPr id="1" uniqueName="TRA_resolucion">
      <xmlPr mapId="148" xpath="/ManifestacionInteres/Trayectoria/@TRA_resolucion" xmlDataType="int"/>
    </xmlCellPr>
  </singleXmlCell>
  <singleXmlCell id="240" r="C191" connectionId="0">
    <xmlCellPr id="1" uniqueName="TRA_Fecha_Pesronaria_juridica">
      <xmlPr mapId="148" xpath="/ManifestacionInteres/Trayectoria/@TRA_Fecha_Pesronaria_juridica" xmlDataType="date"/>
    </xmlCellPr>
  </singleXmlCell>
  <singleXmlCell id="241" r="C210" connectionId="0">
    <xmlCellPr id="1" uniqueName="ACP_Representante_legal">
      <xmlPr mapId="148" xpath="/ManifestacionInteres/Aceptacion/@ACP_Representante_legal" xmlDataType="string"/>
    </xmlCellPr>
  </singleXmlCell>
  <singleXmlCell id="242" r="H209" connectionId="0">
    <xmlCellPr id="1" uniqueName="ACP_direccion_comercial">
      <xmlPr mapId="148" xpath="/ManifestacionInteres/Aceptacion/@ACP_direccion_comercial" xmlDataType="string"/>
    </xmlCellPr>
  </singleXmlCell>
  <singleXmlCell id="243" r="H210" connectionId="0">
    <xmlCellPr id="1" uniqueName="ACP_telefono">
      <xmlPr mapId="148" xpath="/ManifestacionInteres/Aceptacion/@ACP_telefono" xmlDataType="string"/>
    </xmlCellPr>
  </singleXmlCell>
  <singleXmlCell id="244" r="K209" connectionId="0">
    <xmlCellPr id="1" uniqueName="ACP_domicilio_legal">
      <xmlPr mapId="148" xpath="/ManifestacionInteres/Aceptacion/@ACP_domicilio_legal" xmlDataType="string"/>
    </xmlCellPr>
  </singleXmlCell>
  <singleXmlCell id="245" r="K210" connectionId="0">
    <xmlCellPr id="1"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singleXmlCell id="246" r="C15" connectionId="0">
    <xmlCellPr id="1" uniqueName="DP_Asunto_ManifestacionInteres_No">
      <xmlPr mapId="149" xpath="/ManifestacionInteres/DatosProceso/@DP_Asunto_ManifestacionInteres_No" xmlDataType="string"/>
    </xmlCellPr>
  </singleXmlCell>
  <singleXmlCell id="247" r="B20" connectionId="0">
    <xmlCellPr id="1" uniqueName="DO_NIT">
      <xmlPr mapId="149" xpath="/ManifestacionInteres/DatosOferente/@DO_NIT" xmlDataType="int"/>
    </xmlCellPr>
  </singleXmlCell>
  <singleXmlCell id="248" r="H15" connectionId="0">
    <xmlCellPr id="1" uniqueName="DP_Regional_ICBF">
      <xmlPr mapId="149" xpath="/ManifestacionInteres/DatosProceso/@DP_Regional_ICBF" xmlDataType="string"/>
    </xmlCellPr>
  </singleXmlCell>
  <singleXmlCell id="249" r="J15" connectionId="0">
    <xmlCellPr id="1" uniqueName="DP_Tipo_de_Oferente">
      <xmlPr mapId="149" xpath="/ManifestacionInteres/DatosProceso/@DP_Tipo_de_Oferente" xmlDataType="string"/>
    </xmlCellPr>
  </singleXmlCell>
  <singleXmlCell id="250" r="N15" connectionId="0">
    <xmlCellPr id="1" uniqueName="DP_PorcentajeParticipacion">
      <xmlPr mapId="149" xpath="/ManifestacionInteres/DatosProceso/@DP_PorcentajeParticipacion" xmlDataType="string"/>
    </xmlCellPr>
  </singleXmlCell>
  <singleXmlCell id="251" r="P4" connectionId="0">
    <xmlCellPr id="1" uniqueName="Fecha">
      <xmlPr mapId="149" xpath="/ManifestacionInteres/DatosProceso/@Fecha" xmlDataType="dateTime"/>
    </xmlCellPr>
  </singleXmlCell>
  <singleXmlCell id="252" r="F19" connectionId="0">
    <xmlCellPr id="1" uniqueName="DO_NIT_UT">
      <xmlPr mapId="149" xpath="/ManifestacionInteres/DatosOferente/@DO_NIT_UT" xmlDataType="int"/>
    </xmlCellPr>
  </singleXmlCell>
  <singleXmlCell id="253" r="F20" connectionId="0">
    <xmlCellPr id="1" uniqueName="DO_Razon_Social_UT">
      <xmlPr mapId="149" xpath="/ManifestacionInteres/DatosOferente/@DO_Razon_Social_UT" xmlDataType="string"/>
    </xmlCellPr>
  </singleXmlCell>
  <singleXmlCell id="254" r="I39" connectionId="0">
    <xmlCellPr id="1" uniqueName="DCI_Objeto_Contrato">
      <xmlPr mapId="149" xpath="/ManifestacionInteres/DatosContratoInvitacion_General/@DCI_Objeto_Contrato" xmlDataType="string"/>
    </xmlCellPr>
  </singleXmlCell>
  <singleXmlCell id="255" r="B38" connectionId="0">
    <xmlCellPr id="1" uniqueName="DO_Razon_Social">
      <xmlPr mapId="149" xpath="/ManifestacionInteres/DatosOferente/@DO_Razon_Social" xmlDataType="string"/>
    </xmlCellPr>
  </singleXmlCell>
  <singleXmlCell id="256" r="N165" connectionId="0">
    <xmlCellPr id="1" uniqueName="D_Certificado">
      <xmlPr mapId="149" xpath="/ManifestacionInteres/Discapacidad/@D_Certificado" xmlDataType="string"/>
    </xmlCellPr>
  </singleXmlCell>
  <singleXmlCell id="257" r="G167" connectionId="0">
    <xmlCellPr id="1" uniqueName="Infraestructura_Cumple">
      <xmlPr mapId="149" xpath="/ManifestacionInteres/Infraestructura/@Infraestructura_Cumple" xmlDataType="string"/>
    </xmlCellPr>
  </singleXmlCell>
  <singleXmlCell id="258" r="D167" connectionId="0">
    <xmlCellPr id="1" uniqueName="TalentoHumano_cumple">
      <xmlPr mapId="149" xpath="/ManifestacionInteres/TalentoHumano/@TalentoHumano_cumple" xmlDataType="string"/>
    </xmlCellPr>
  </singleXmlCell>
  <singleXmlCell id="259" r="F179" connectionId="0">
    <xmlCellPr id="1" uniqueName="CON_dotacion">
      <xmlPr mapId="149" xpath="/ManifestacionInteres/Contrapartida/@CON_dotacion" xmlDataType="decimal"/>
    </xmlCellPr>
  </singleXmlCell>
  <singleXmlCell id="260" r="F180" connectionId="0">
    <xmlCellPr id="1" uniqueName="CON_talento_humano">
      <xmlPr mapId="149" xpath="/ManifestacionInteres/Contrapartida/@CON_talento_humano" xmlDataType="anyType"/>
    </xmlCellPr>
  </singleXmlCell>
  <singleXmlCell id="261" r="F181" connectionId="0">
    <xmlCellPr id="1" uniqueName="CON_equipos_medicion">
      <xmlPr mapId="149" xpath="/ManifestacionInteres/Contrapartida/@CON_equipos_medicion" xmlDataType="anyType"/>
    </xmlCellPr>
  </singleXmlCell>
  <singleXmlCell id="262" r="F182" connectionId="0">
    <xmlCellPr id="1" uniqueName="CON_bienes_y_servicios">
      <xmlPr mapId="149" xpath="/ManifestacionInteres/Contrapartida/@CON_bienes_y_servicios" xmlDataType="anyType"/>
    </xmlCellPr>
  </singleXmlCell>
  <singleXmlCell id="263" r="C185" connectionId="0">
    <xmlCellPr id="1" uniqueName="CON_total_contrapartida">
      <xmlPr mapId="149" xpath="/ManifestacionInteres/Contrapartida/@CON_total_contrapartida" xmlDataType="anyType"/>
    </xmlCellPr>
  </singleXmlCell>
  <singleXmlCell id="264" r="E185" connectionId="0">
    <xmlCellPr id="1" uniqueName="CON_Es_igual_a">
      <xmlPr mapId="149" xpath="/ManifestacionInteres/Contrapartida/@CON_Es_igual_a" xmlDataType="anyType"/>
    </xmlCellPr>
  </singleXmlCell>
  <singleXmlCell id="265" r="G179" connectionId="0">
    <xmlCellPr id="1" uniqueName="CON_dotacion_total">
      <xmlPr mapId="149" xpath="/ManifestacionInteres/Contrapartida/@CON_dotacion_total" xmlDataType="anyType"/>
    </xmlCellPr>
  </singleXmlCell>
  <singleXmlCell id="266" r="G180" connectionId="0">
    <xmlCellPr id="1" uniqueName="CON_talento_humano_total">
      <xmlPr mapId="149" xpath="/ManifestacionInteres/Contrapartida/@CON_talento_humano_total" xmlDataType="anyType"/>
    </xmlCellPr>
  </singleXmlCell>
  <singleXmlCell id="267" r="G181" connectionId="0">
    <xmlCellPr id="1" uniqueName="CON_equipos_medicion_total">
      <xmlPr mapId="149" xpath="/ManifestacionInteres/Contrapartida/@CON_equipos_medicion_total" xmlDataType="anyType"/>
    </xmlCellPr>
  </singleXmlCell>
  <singleXmlCell id="268" r="G182" connectionId="0">
    <xmlCellPr id="1" uniqueName="CON_bienes_y_servicios_total">
      <xmlPr mapId="149" xpath="/ManifestacionInteres/Contrapartida/@CON_bienes_y_servicios_total" xmlDataType="anyType"/>
    </xmlCellPr>
  </singleXmlCell>
  <singleXmlCell id="269" r="M179" connectionId="0">
    <xmlCellPr id="1" uniqueName="VTA_Control_social">
      <xmlPr mapId="149" xpath="/ManifestacionInteres/ValoresTecnicosAgregados/@VTA_Control_social" xmlDataType="anyType"/>
    </xmlCellPr>
  </singleXmlCell>
  <singleXmlCell id="270" r="M180" connectionId="0">
    <xmlCellPr id="1" uniqueName="VTA_Logisitica">
      <xmlPr mapId="149" xpath="/ManifestacionInteres/ValoresTecnicosAgregados/@VTA_Logisitica" xmlDataType="anyType"/>
    </xmlCellPr>
  </singleXmlCell>
  <singleXmlCell id="271" r="M181" connectionId="0">
    <xmlCellPr id="1" uniqueName="VTA_kit_control_social">
      <xmlPr mapId="149" xpath="/ManifestacionInteres/ValoresTecnicosAgregados/@VTA_kit_control_social" xmlDataType="anyType"/>
    </xmlCellPr>
  </singleXmlCell>
  <singleXmlCell id="272" r="M182" connectionId="0">
    <xmlCellPr id="1" uniqueName="VTA_plan_comunicacion">
      <xmlPr mapId="149" xpath="/ManifestacionInteres/ValoresTecnicosAgregados/@VTA_plan_comunicacion" xmlDataType="anyType"/>
    </xmlCellPr>
  </singleXmlCell>
  <singleXmlCell id="273" r="M183" connectionId="0">
    <xmlCellPr id="1" uniqueName="VTA_Valor_agregado">
      <xmlPr mapId="149" xpath="/ManifestacionInteres/ValoresTecnicosAgregados/@VTA_Valor_agregado" xmlDataType="anyType"/>
    </xmlCellPr>
  </singleXmlCell>
  <singleXmlCell id="274" r="S179" connectionId="0">
    <xmlCellPr id="1" uniqueName="VTA_Control_social_total">
      <xmlPr mapId="149" xpath="/ManifestacionInteres/ValoresTecnicosAgregados/@VTA_Control_social_total" xmlDataType="anyType"/>
    </xmlCellPr>
  </singleXmlCell>
  <singleXmlCell id="275" r="N180" connectionId="0">
    <xmlCellPr id="1" uniqueName="VTA_Logisitica_total">
      <xmlPr mapId="149" xpath="/ManifestacionInteres/ValoresTecnicosAgregados/@VTA_Logisitica_total" xmlDataType="anyType"/>
    </xmlCellPr>
  </singleXmlCell>
  <singleXmlCell id="276" r="N181" connectionId="0">
    <xmlCellPr id="1" uniqueName="VTA_kit_control_social_total">
      <xmlPr mapId="149" xpath="/ManifestacionInteres/ValoresTecnicosAgregados/@VTA_kit_control_social_total" xmlDataType="anyType"/>
    </xmlCellPr>
  </singleXmlCell>
  <singleXmlCell id="277" r="N182" connectionId="0">
    <xmlCellPr id="1" uniqueName="VTA_plan_comunicacion_total">
      <xmlPr mapId="149" xpath="/ManifestacionInteres/ValoresTecnicosAgregados/@VTA_plan_comunicacion_total" xmlDataType="anyType"/>
    </xmlCellPr>
  </singleXmlCell>
  <singleXmlCell id="278" r="N183" connectionId="0">
    <xmlCellPr id="1" uniqueName="VTA_Valor_agregado_total">
      <xmlPr mapId="149" xpath="/ManifestacionInteres/ValoresTecnicosAgregados/@VTA_Valor_agregado_total" xmlDataType="anyType"/>
    </xmlCellPr>
  </singleXmlCell>
  <singleXmlCell id="280" r="J185" connectionId="0">
    <xmlCellPr id="1" uniqueName="VTA_total_vta">
      <xmlPr mapId="149" xpath="/ManifestacionInteres/ValoresTecnicosAgregados/@VTA_total_vta" xmlDataType="anyType"/>
    </xmlCellPr>
  </singleXmlCell>
  <singleXmlCell id="281" r="M185" connectionId="0">
    <xmlCellPr id="1" uniqueName="VTA_Es_igual_a">
      <xmlPr mapId="149" xpath="/ManifestacionInteres/ValoresTecnicosAgregados/@VTA_Es_igual_a" xmlDataType="anyType"/>
    </xmlCellPr>
  </singleXmlCell>
  <singleXmlCell id="282" r="C193" connectionId="0">
    <xmlCellPr id="1" uniqueName="TRA_Fecha_Pesronaria_juridica">
      <xmlPr mapId="149" xpath="/ManifestacionInteres/Trayectoria/@TRA_Fecha_Pesronaria_juridica" xmlDataType="date"/>
    </xmlCellPr>
  </singleXmlCell>
  <singleXmlCell id="283" r="E193" connectionId="0">
    <xmlCellPr id="1" uniqueName="TRA_resolucion">
      <xmlPr mapId="149" xpath="/ManifestacionInteres/Trayectoria/@TRA_resolucion" xmlDataType="int"/>
    </xmlCellPr>
  </singleXmlCell>
  <singleXmlCell id="284" r="H193" connectionId="0">
    <xmlCellPr id="1" uniqueName="TRA_Representante_legal">
      <xmlPr mapId="149" xpath="/ManifestacionInteres/Trayectoria/@TRA_Representante_legal" xmlDataType="string"/>
    </xmlCellPr>
  </singleXmlCell>
  <singleXmlCell id="285" r="K193" connectionId="0">
    <xmlCellPr id="1" uniqueName="TRA_Fecha_inicio_contrato_antiguo_SNBF">
      <xmlPr mapId="149" xpath="/ManifestacionInteres/Trayectoria/@TRA_Fecha_inicio_contrato_antiguo_SNBF" xmlDataType="date"/>
    </xmlCellPr>
  </singleXmlCell>
  <singleXmlCell id="286" r="K212" connectionId="0">
    <xmlCellPr id="1" uniqueName="ACP_correo_electronico">
      <xmlPr mapId="149" xpath="/ManifestacionInteres/Aceptacion/@ACP_correo_electronico" xmlDataType="string"/>
    </xmlCellPr>
  </singleXmlCell>
  <singleXmlCell id="287" r="K211" connectionId="0">
    <xmlCellPr id="1" uniqueName="ACP_domicilio_legal">
      <xmlPr mapId="149" xpath="/ManifestacionInteres/Aceptacion/@ACP_domicilio_legal" xmlDataType="string"/>
    </xmlCellPr>
  </singleXmlCell>
  <singleXmlCell id="288" r="H211" connectionId="0">
    <xmlCellPr id="1" uniqueName="ACP_direccion_comercial">
      <xmlPr mapId="149" xpath="/ManifestacionInteres/Aceptacion/@ACP_direccion_comercial" xmlDataType="string"/>
    </xmlCellPr>
  </singleXmlCell>
  <singleXmlCell id="289" r="H212" connectionId="0">
    <xmlCellPr id="1" uniqueName="ACP_telefono">
      <xmlPr mapId="149" xpath="/ManifestacionInteres/Aceptacion/@ACP_telefono" xmlDataType="string"/>
    </xmlCellPr>
  </singleXmlCell>
  <singleXmlCell id="290" r="C212" connectionId="0">
    <xmlCellPr id="1"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AB214"/>
  <sheetViews>
    <sheetView showGridLines="0" topLeftCell="D5" zoomScale="70" zoomScaleNormal="70"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42578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42578125" style="4" customWidth="1"/>
    <col min="14" max="14" width="22.42578125" style="4" customWidth="1"/>
    <col min="15" max="15" width="29.140625" style="4" customWidth="1"/>
    <col min="16" max="16" width="6.42578125" style="76"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42578125" style="4" hidden="1" customWidth="1"/>
    <col min="24" max="24" width="18" style="4" hidden="1" customWidth="1"/>
    <col min="25" max="25" width="14.85546875" style="4" hidden="1" customWidth="1"/>
    <col min="26" max="26" width="13.42578125" style="4" hidden="1" customWidth="1"/>
    <col min="27" max="27" width="11.85546875" style="4" hidden="1" customWidth="1"/>
    <col min="28" max="28" width="20.140625" style="4" hidden="1" customWidth="1"/>
    <col min="29" max="16384" width="11.42578125" style="4" hidden="1"/>
  </cols>
  <sheetData>
    <row r="1" spans="1:20" ht="15.75" thickBot="1" x14ac:dyDescent="0.3"/>
    <row r="2" spans="1:20" ht="33" customHeight="1" x14ac:dyDescent="0.25">
      <c r="A2" s="13"/>
      <c r="B2" s="15"/>
      <c r="C2" s="264" t="s">
        <v>2658</v>
      </c>
      <c r="D2" s="265"/>
      <c r="E2" s="265"/>
      <c r="F2" s="265"/>
      <c r="G2" s="265"/>
      <c r="H2" s="265"/>
      <c r="I2" s="265"/>
      <c r="J2" s="265"/>
      <c r="K2" s="265"/>
      <c r="L2" s="272" t="s">
        <v>2645</v>
      </c>
      <c r="M2" s="272"/>
      <c r="N2" s="277" t="s">
        <v>2646</v>
      </c>
      <c r="O2" s="278"/>
    </row>
    <row r="3" spans="1:20" ht="33" customHeight="1" x14ac:dyDescent="0.25">
      <c r="A3" s="9"/>
      <c r="B3" s="8"/>
      <c r="C3" s="266"/>
      <c r="D3" s="267"/>
      <c r="E3" s="267"/>
      <c r="F3" s="267"/>
      <c r="G3" s="267"/>
      <c r="H3" s="267"/>
      <c r="I3" s="267"/>
      <c r="J3" s="267"/>
      <c r="K3" s="267"/>
      <c r="L3" s="279" t="s">
        <v>1</v>
      </c>
      <c r="M3" s="279"/>
      <c r="N3" s="279" t="s">
        <v>2647</v>
      </c>
      <c r="O3" s="281"/>
    </row>
    <row r="4" spans="1:20" ht="24.75" customHeight="1" thickBot="1" x14ac:dyDescent="0.3">
      <c r="A4" s="10"/>
      <c r="B4" s="12"/>
      <c r="C4" s="268"/>
      <c r="D4" s="269"/>
      <c r="E4" s="269"/>
      <c r="F4" s="269"/>
      <c r="G4" s="269"/>
      <c r="H4" s="269"/>
      <c r="I4" s="269"/>
      <c r="J4" s="269"/>
      <c r="K4" s="269"/>
      <c r="L4" s="248" t="s">
        <v>0</v>
      </c>
      <c r="M4" s="248"/>
      <c r="N4" s="248"/>
      <c r="O4" s="249"/>
      <c r="P4" s="164">
        <f ca="1">NOW()</f>
        <v>44194.987378124999</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12" t="s">
        <v>2643</v>
      </c>
      <c r="B6" s="213"/>
      <c r="C6" s="213"/>
      <c r="D6" s="213"/>
      <c r="E6" s="213"/>
      <c r="F6" s="213"/>
      <c r="G6" s="213"/>
      <c r="H6" s="213"/>
      <c r="I6" s="213"/>
      <c r="J6" s="213"/>
      <c r="K6" s="213"/>
      <c r="L6" s="213"/>
      <c r="M6" s="213"/>
      <c r="N6" s="213"/>
      <c r="O6" s="214"/>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8" t="str">
        <f>HYPERLINK("#Integrante_1!B20","IDENTIFICACIÓN DEL OFERENTE")</f>
        <v>IDENTIFICACIÓN DEL OFERENTE</v>
      </c>
      <c r="C8" s="48"/>
      <c r="D8" s="152"/>
      <c r="E8" s="273" t="str">
        <f>HYPERLINK("#Integrante_1!A109","CAPACIDAD RESIDUAL")</f>
        <v>CAPACIDAD RESIDUAL</v>
      </c>
      <c r="F8" s="274"/>
      <c r="G8" s="275"/>
      <c r="H8" s="179"/>
      <c r="I8" s="178" t="str">
        <f>HYPERLINK("#Integrante_1!N162","DISCAPACIDAD")</f>
        <v>DISCAPACIDAD</v>
      </c>
      <c r="J8" s="180"/>
      <c r="K8" s="178" t="str">
        <f>HYPERLINK("#Integrante_1!A188","TRAYECTORIA")</f>
        <v>TRAYECTORIA</v>
      </c>
      <c r="L8" s="36"/>
      <c r="M8" s="36"/>
      <c r="N8" s="36"/>
      <c r="O8" s="43"/>
    </row>
    <row r="9" spans="1:20" ht="30.75" customHeight="1" thickBot="1" x14ac:dyDescent="0.3">
      <c r="A9" s="42"/>
      <c r="B9" s="178" t="str">
        <f>HYPERLINK("#Integrante_1!I20","DATOS CONTRATO INVITACIÓN")</f>
        <v>DATOS CONTRATO INVITACIÓN</v>
      </c>
      <c r="C9" s="48"/>
      <c r="D9" s="48"/>
      <c r="E9" s="273" t="str">
        <f>HYPERLINK("#Integrante_1!A162","TALENTO HUMANO")</f>
        <v>TALENTO HUMANO</v>
      </c>
      <c r="F9" s="274"/>
      <c r="G9" s="275"/>
      <c r="H9" s="179"/>
      <c r="I9" s="178" t="str">
        <f>HYPERLINK("#Integrante_1!B176","CONTRAPARTIDA ADICIONAL")</f>
        <v>CONTRAPARTIDA ADICIONAL</v>
      </c>
      <c r="J9" s="49"/>
      <c r="K9" s="178" t="str">
        <f>HYPERLINK("#Integrante_1!A199","ACEPTACIÓN")</f>
        <v>ACEPTACIÓN</v>
      </c>
      <c r="L9" s="36"/>
      <c r="M9" s="36"/>
      <c r="N9" s="36"/>
      <c r="O9" s="43"/>
    </row>
    <row r="10" spans="1:20" ht="30.75" customHeight="1" thickBot="1" x14ac:dyDescent="0.3">
      <c r="A10" s="42"/>
      <c r="B10" s="178" t="str">
        <f>HYPERLINK("#Integrante_1!B48","EXPERIENCIA TERRITORIAL")</f>
        <v>EXPERIENCIA TERRITORIAL</v>
      </c>
      <c r="C10" s="48"/>
      <c r="D10" s="48"/>
      <c r="E10" s="273" t="str">
        <f>HYPERLINK("#Integrante_1!F162","INFRAESTRUCTURA")</f>
        <v>INFRAESTRUCTURA</v>
      </c>
      <c r="F10" s="274"/>
      <c r="G10" s="275"/>
      <c r="H10" s="179"/>
      <c r="I10" s="178"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49" t="s">
        <v>2745</v>
      </c>
      <c r="D15" s="35"/>
      <c r="E15" s="35"/>
      <c r="F15" s="5"/>
      <c r="G15" s="32" t="s">
        <v>1168</v>
      </c>
      <c r="H15" s="104" t="s">
        <v>220</v>
      </c>
      <c r="I15" s="32" t="s">
        <v>2629</v>
      </c>
      <c r="J15" s="109" t="s">
        <v>2637</v>
      </c>
      <c r="L15" s="270" t="s">
        <v>8</v>
      </c>
      <c r="M15" s="270"/>
      <c r="N15" s="176">
        <v>0.4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12" t="s">
        <v>21</v>
      </c>
      <c r="B17" s="213"/>
      <c r="C17" s="213"/>
      <c r="D17" s="213"/>
      <c r="E17" s="213"/>
      <c r="F17" s="213"/>
      <c r="G17" s="213"/>
      <c r="H17" s="212" t="s">
        <v>12</v>
      </c>
      <c r="I17" s="213"/>
      <c r="J17" s="213"/>
      <c r="K17" s="213"/>
      <c r="L17" s="213"/>
      <c r="M17" s="213"/>
      <c r="N17" s="213"/>
      <c r="O17" s="214"/>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26"/>
      <c r="D19" s="26"/>
      <c r="E19" s="153" t="s">
        <v>2668</v>
      </c>
      <c r="F19" s="154"/>
      <c r="G19" s="5"/>
      <c r="H19" s="276" t="s">
        <v>2644</v>
      </c>
      <c r="I19" s="133" t="s">
        <v>11</v>
      </c>
      <c r="J19" s="134" t="s">
        <v>10</v>
      </c>
      <c r="K19" s="134" t="s">
        <v>2613</v>
      </c>
      <c r="L19" s="134" t="s">
        <v>1161</v>
      </c>
      <c r="M19" s="134" t="s">
        <v>1162</v>
      </c>
      <c r="N19" s="135" t="s">
        <v>2614</v>
      </c>
      <c r="O19" s="130"/>
      <c r="Q19" s="51"/>
      <c r="R19" s="51"/>
    </row>
    <row r="20" spans="1:23" ht="30" customHeight="1" x14ac:dyDescent="0.25">
      <c r="A20" s="9"/>
      <c r="B20" s="110">
        <v>901223062</v>
      </c>
      <c r="C20" s="5"/>
      <c r="D20" s="73"/>
      <c r="E20" s="153" t="s">
        <v>2669</v>
      </c>
      <c r="F20" s="200" t="s">
        <v>2740</v>
      </c>
      <c r="G20" s="5"/>
      <c r="H20" s="276"/>
      <c r="I20" s="142" t="s">
        <v>220</v>
      </c>
      <c r="J20" s="143" t="s">
        <v>510</v>
      </c>
      <c r="K20" s="144">
        <v>3365322048</v>
      </c>
      <c r="L20" s="145"/>
      <c r="M20" s="145">
        <v>44561</v>
      </c>
      <c r="N20" s="128">
        <f>+(M20-L20)/30</f>
        <v>1485.3666666666666</v>
      </c>
      <c r="O20" s="131"/>
      <c r="U20" s="127"/>
      <c r="V20" s="106">
        <f ca="1">NOW()</f>
        <v>44194.987378124999</v>
      </c>
      <c r="W20" s="106">
        <f ca="1">NOW()</f>
        <v>44194.987378124999</v>
      </c>
    </row>
    <row r="21" spans="1:23" ht="30" customHeight="1" outlineLevel="1" x14ac:dyDescent="0.25">
      <c r="A21" s="9"/>
      <c r="B21" s="71"/>
      <c r="C21" s="5"/>
      <c r="D21" s="5"/>
      <c r="E21" s="5"/>
      <c r="F21" s="5"/>
      <c r="G21" s="5"/>
      <c r="H21" s="70"/>
      <c r="I21" s="142" t="s">
        <v>220</v>
      </c>
      <c r="J21" s="143" t="s">
        <v>510</v>
      </c>
      <c r="K21" s="144"/>
      <c r="L21" s="145"/>
      <c r="M21" s="145">
        <v>44561</v>
      </c>
      <c r="N21" s="128">
        <f t="shared" ref="N21:N35" si="0">+(M21-L21)/30</f>
        <v>1485.3666666666666</v>
      </c>
      <c r="O21" s="132"/>
    </row>
    <row r="22" spans="1:23" ht="30" customHeight="1" outlineLevel="1" x14ac:dyDescent="0.25">
      <c r="A22" s="9"/>
      <c r="B22" s="71"/>
      <c r="C22" s="5"/>
      <c r="D22" s="5"/>
      <c r="E22" s="5"/>
      <c r="F22" s="5"/>
      <c r="G22" s="5"/>
      <c r="H22" s="70"/>
      <c r="I22" s="142" t="s">
        <v>220</v>
      </c>
      <c r="J22" s="143" t="s">
        <v>497</v>
      </c>
      <c r="K22" s="144"/>
      <c r="L22" s="145"/>
      <c r="M22" s="145"/>
      <c r="N22" s="129">
        <f t="shared" ref="N22:N33" si="1">+(M22-L22)/30</f>
        <v>0</v>
      </c>
      <c r="O22" s="132"/>
    </row>
    <row r="23" spans="1:23" ht="30" customHeight="1" outlineLevel="1" x14ac:dyDescent="0.25">
      <c r="A23" s="9"/>
      <c r="B23" s="102"/>
      <c r="C23" s="21"/>
      <c r="D23" s="21"/>
      <c r="E23" s="21"/>
      <c r="F23" s="5"/>
      <c r="G23" s="5"/>
      <c r="H23" s="70"/>
      <c r="I23" s="142"/>
      <c r="J23" s="143"/>
      <c r="K23" s="144"/>
      <c r="L23" s="145"/>
      <c r="M23" s="145"/>
      <c r="N23" s="129">
        <f t="shared" si="1"/>
        <v>0</v>
      </c>
      <c r="O23" s="132"/>
      <c r="Q23" s="105"/>
      <c r="R23" s="55"/>
      <c r="S23" s="106"/>
      <c r="T23" s="106"/>
    </row>
    <row r="24" spans="1:23" ht="30" customHeight="1" outlineLevel="1" x14ac:dyDescent="0.25">
      <c r="A24" s="9"/>
      <c r="B24" s="102"/>
      <c r="C24" s="21"/>
      <c r="D24" s="21"/>
      <c r="E24" s="21"/>
      <c r="F24" s="5"/>
      <c r="G24" s="5"/>
      <c r="H24" s="70"/>
      <c r="I24" s="142"/>
      <c r="J24" s="143"/>
      <c r="K24" s="144"/>
      <c r="L24" s="145"/>
      <c r="M24" s="145"/>
      <c r="N24" s="129">
        <f t="shared" si="1"/>
        <v>0</v>
      </c>
      <c r="O24" s="132"/>
    </row>
    <row r="25" spans="1:23" ht="30" customHeight="1" outlineLevel="1" x14ac:dyDescent="0.25">
      <c r="A25" s="9"/>
      <c r="B25" s="102"/>
      <c r="C25" s="21"/>
      <c r="D25" s="21"/>
      <c r="E25" s="21"/>
      <c r="F25" s="5"/>
      <c r="G25" s="5"/>
      <c r="H25" s="70"/>
      <c r="I25" s="142"/>
      <c r="J25" s="143"/>
      <c r="K25" s="144"/>
      <c r="L25" s="145"/>
      <c r="M25" s="145"/>
      <c r="N25" s="129">
        <f t="shared" si="1"/>
        <v>0</v>
      </c>
      <c r="O25" s="132"/>
    </row>
    <row r="26" spans="1:23" ht="30" customHeight="1" outlineLevel="1" x14ac:dyDescent="0.25">
      <c r="A26" s="9"/>
      <c r="B26" s="102"/>
      <c r="C26" s="21"/>
      <c r="D26" s="21"/>
      <c r="E26" s="21"/>
      <c r="F26" s="5"/>
      <c r="G26" s="5"/>
      <c r="H26" s="70"/>
      <c r="I26" s="142"/>
      <c r="J26" s="143"/>
      <c r="K26" s="144"/>
      <c r="L26" s="145"/>
      <c r="M26" s="145"/>
      <c r="N26" s="129">
        <f t="shared" si="1"/>
        <v>0</v>
      </c>
      <c r="O26" s="132"/>
    </row>
    <row r="27" spans="1:23" ht="30" customHeight="1" outlineLevel="1" x14ac:dyDescent="0.25">
      <c r="A27" s="9"/>
      <c r="B27" s="102"/>
      <c r="C27" s="21"/>
      <c r="D27" s="21"/>
      <c r="E27" s="21"/>
      <c r="F27" s="5"/>
      <c r="G27" s="5"/>
      <c r="H27" s="70"/>
      <c r="I27" s="142"/>
      <c r="J27" s="143"/>
      <c r="K27" s="144"/>
      <c r="L27" s="145"/>
      <c r="M27" s="145"/>
      <c r="N27" s="129">
        <f t="shared" si="1"/>
        <v>0</v>
      </c>
      <c r="O27" s="132"/>
    </row>
    <row r="28" spans="1:23" ht="30" customHeight="1" outlineLevel="1" x14ac:dyDescent="0.25">
      <c r="A28" s="9"/>
      <c r="B28" s="102"/>
      <c r="C28" s="21"/>
      <c r="D28" s="21"/>
      <c r="E28" s="21"/>
      <c r="F28" s="5"/>
      <c r="G28" s="5"/>
      <c r="H28" s="70"/>
      <c r="I28" s="142"/>
      <c r="J28" s="143"/>
      <c r="K28" s="144"/>
      <c r="L28" s="145"/>
      <c r="M28" s="145"/>
      <c r="N28" s="129">
        <f t="shared" si="1"/>
        <v>0</v>
      </c>
      <c r="O28" s="132"/>
    </row>
    <row r="29" spans="1:23" ht="30" customHeight="1" outlineLevel="1" x14ac:dyDescent="0.25">
      <c r="A29" s="9"/>
      <c r="B29" s="71"/>
      <c r="C29" s="5"/>
      <c r="D29" s="5"/>
      <c r="E29" s="5"/>
      <c r="F29" s="5"/>
      <c r="G29" s="5"/>
      <c r="H29" s="70"/>
      <c r="I29" s="142"/>
      <c r="J29" s="143"/>
      <c r="K29" s="144"/>
      <c r="L29" s="145"/>
      <c r="M29" s="145"/>
      <c r="N29" s="129">
        <f t="shared" si="1"/>
        <v>0</v>
      </c>
      <c r="O29" s="132"/>
    </row>
    <row r="30" spans="1:23" ht="30" customHeight="1" outlineLevel="1" x14ac:dyDescent="0.25">
      <c r="A30" s="9"/>
      <c r="B30" s="71"/>
      <c r="C30" s="5"/>
      <c r="D30" s="5"/>
      <c r="E30" s="5"/>
      <c r="F30" s="5"/>
      <c r="G30" s="5"/>
      <c r="H30" s="70"/>
      <c r="I30" s="142"/>
      <c r="J30" s="143"/>
      <c r="K30" s="144"/>
      <c r="L30" s="145"/>
      <c r="M30" s="145"/>
      <c r="N30" s="129">
        <f t="shared" si="1"/>
        <v>0</v>
      </c>
      <c r="O30" s="132"/>
    </row>
    <row r="31" spans="1:23" ht="30" customHeight="1" outlineLevel="1" x14ac:dyDescent="0.25">
      <c r="A31" s="9"/>
      <c r="B31" s="71"/>
      <c r="C31" s="5"/>
      <c r="D31" s="5"/>
      <c r="E31" s="5"/>
      <c r="F31" s="5"/>
      <c r="G31" s="5"/>
      <c r="H31" s="70"/>
      <c r="I31" s="142"/>
      <c r="J31" s="143"/>
      <c r="K31" s="144"/>
      <c r="L31" s="145"/>
      <c r="M31" s="145"/>
      <c r="N31" s="129">
        <f t="shared" si="1"/>
        <v>0</v>
      </c>
      <c r="O31" s="132"/>
    </row>
    <row r="32" spans="1:23" ht="30" customHeight="1" outlineLevel="1" x14ac:dyDescent="0.25">
      <c r="A32" s="9"/>
      <c r="B32" s="71"/>
      <c r="C32" s="5"/>
      <c r="D32" s="5"/>
      <c r="E32" s="5"/>
      <c r="F32" s="5"/>
      <c r="G32" s="5"/>
      <c r="H32" s="70"/>
      <c r="I32" s="142"/>
      <c r="J32" s="143"/>
      <c r="K32" s="144"/>
      <c r="L32" s="145"/>
      <c r="M32" s="145"/>
      <c r="N32" s="129">
        <f t="shared" si="1"/>
        <v>0</v>
      </c>
      <c r="O32" s="132"/>
    </row>
    <row r="33" spans="1:16" ht="30" customHeight="1" outlineLevel="1" x14ac:dyDescent="0.25">
      <c r="A33" s="9"/>
      <c r="B33" s="71"/>
      <c r="C33" s="5"/>
      <c r="D33" s="5"/>
      <c r="E33" s="5"/>
      <c r="F33" s="5"/>
      <c r="G33" s="5"/>
      <c r="H33" s="70"/>
      <c r="I33" s="142"/>
      <c r="J33" s="143"/>
      <c r="K33" s="144"/>
      <c r="L33" s="145"/>
      <c r="M33" s="145"/>
      <c r="N33" s="129">
        <f t="shared" si="1"/>
        <v>0</v>
      </c>
      <c r="O33" s="132"/>
    </row>
    <row r="34" spans="1:16" ht="30" customHeight="1" outlineLevel="1" x14ac:dyDescent="0.25">
      <c r="A34" s="9"/>
      <c r="B34" s="71"/>
      <c r="C34" s="5"/>
      <c r="D34" s="5"/>
      <c r="E34" s="5"/>
      <c r="F34" s="5"/>
      <c r="G34" s="5"/>
      <c r="H34" s="70"/>
      <c r="I34" s="142"/>
      <c r="J34" s="143"/>
      <c r="K34" s="144"/>
      <c r="L34" s="145"/>
      <c r="M34" s="145"/>
      <c r="N34" s="129">
        <f t="shared" si="0"/>
        <v>0</v>
      </c>
      <c r="O34" s="132"/>
    </row>
    <row r="35" spans="1:16" ht="30" customHeight="1" outlineLevel="1" x14ac:dyDescent="0.25">
      <c r="A35" s="9"/>
      <c r="B35" s="71"/>
      <c r="C35" s="5"/>
      <c r="D35" s="5"/>
      <c r="E35" s="5"/>
      <c r="F35" s="5"/>
      <c r="G35" s="5"/>
      <c r="H35" s="70"/>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41" t="s">
        <v>2</v>
      </c>
      <c r="C37" s="241"/>
      <c r="D37" s="241"/>
      <c r="E37" s="241"/>
      <c r="F37" s="241"/>
      <c r="G37" s="5"/>
      <c r="H37" s="122"/>
      <c r="I37" s="123"/>
      <c r="J37" s="123"/>
      <c r="K37" s="123"/>
      <c r="L37" s="123"/>
      <c r="M37" s="123"/>
      <c r="N37" s="123"/>
      <c r="O37" s="124"/>
    </row>
    <row r="38" spans="1:16" ht="21" customHeight="1" x14ac:dyDescent="0.25">
      <c r="A38" s="9"/>
      <c r="B38" s="271" t="str">
        <f>VLOOKUP(B20,EAS!A2:B1439,2,0)</f>
        <v>ASOCIACIÓN SOCIAL DE RESILENCIA CON IMPACTO INTEGRAL EN FAMILIA Y COMUNIDADES</v>
      </c>
      <c r="C38" s="271"/>
      <c r="D38" s="271"/>
      <c r="E38" s="271"/>
      <c r="F38" s="271"/>
      <c r="G38" s="5"/>
      <c r="H38" s="125"/>
      <c r="I38" s="280" t="s">
        <v>7</v>
      </c>
      <c r="J38" s="280"/>
      <c r="K38" s="280"/>
      <c r="L38" s="280"/>
      <c r="M38" s="280"/>
      <c r="N38" s="280"/>
      <c r="O38" s="126"/>
    </row>
    <row r="39" spans="1:16" ht="60" customHeight="1" thickBot="1" x14ac:dyDescent="0.3">
      <c r="A39" s="10"/>
      <c r="B39" s="11"/>
      <c r="C39" s="11"/>
      <c r="D39" s="11"/>
      <c r="E39" s="11"/>
      <c r="F39" s="11"/>
      <c r="G39" s="11"/>
      <c r="H39" s="10"/>
      <c r="I39" s="211" t="s">
        <v>2746</v>
      </c>
      <c r="J39" s="211"/>
      <c r="K39" s="211"/>
      <c r="L39" s="211"/>
      <c r="M39" s="211"/>
      <c r="N39" s="211"/>
      <c r="O39" s="12"/>
    </row>
    <row r="40" spans="1:16" ht="15.75" thickBot="1" x14ac:dyDescent="0.3"/>
    <row r="41" spans="1:16" s="19" customFormat="1" ht="31.5" customHeight="1" thickBot="1" x14ac:dyDescent="0.3">
      <c r="A41" s="212" t="s">
        <v>3</v>
      </c>
      <c r="B41" s="213"/>
      <c r="C41" s="213"/>
      <c r="D41" s="213"/>
      <c r="E41" s="213"/>
      <c r="F41" s="213"/>
      <c r="G41" s="213"/>
      <c r="H41" s="213"/>
      <c r="I41" s="213"/>
      <c r="J41" s="213"/>
      <c r="K41" s="213"/>
      <c r="L41" s="213"/>
      <c r="M41" s="213"/>
      <c r="N41" s="213"/>
      <c r="O41" s="214"/>
      <c r="P41" s="77"/>
    </row>
    <row r="42" spans="1:16" ht="8.25" customHeight="1" thickBot="1" x14ac:dyDescent="0.3"/>
    <row r="43" spans="1:16" s="19" customFormat="1" ht="31.5" customHeight="1" thickBot="1" x14ac:dyDescent="0.3">
      <c r="A43" s="216" t="s">
        <v>4</v>
      </c>
      <c r="B43" s="217"/>
      <c r="C43" s="217"/>
      <c r="D43" s="217"/>
      <c r="E43" s="217"/>
      <c r="F43" s="217"/>
      <c r="G43" s="217"/>
      <c r="H43" s="217"/>
      <c r="I43" s="217"/>
      <c r="J43" s="217"/>
      <c r="K43" s="217"/>
      <c r="L43" s="217"/>
      <c r="M43" s="217"/>
      <c r="N43" s="217"/>
      <c r="O43" s="218"/>
      <c r="P43" s="77"/>
    </row>
    <row r="44" spans="1:16" ht="15" customHeight="1" x14ac:dyDescent="0.25">
      <c r="A44" s="219" t="s">
        <v>2659</v>
      </c>
      <c r="B44" s="220"/>
      <c r="C44" s="220"/>
      <c r="D44" s="220"/>
      <c r="E44" s="220"/>
      <c r="F44" s="220"/>
      <c r="G44" s="220"/>
      <c r="H44" s="220"/>
      <c r="I44" s="220"/>
      <c r="J44" s="220"/>
      <c r="K44" s="220"/>
      <c r="L44" s="220"/>
      <c r="M44" s="220"/>
      <c r="N44" s="220"/>
      <c r="O44" s="221"/>
    </row>
    <row r="45" spans="1:16" x14ac:dyDescent="0.25">
      <c r="A45" s="222"/>
      <c r="B45" s="223"/>
      <c r="C45" s="223"/>
      <c r="D45" s="223"/>
      <c r="E45" s="223"/>
      <c r="F45" s="223"/>
      <c r="G45" s="223"/>
      <c r="H45" s="223"/>
      <c r="I45" s="223"/>
      <c r="J45" s="223"/>
      <c r="K45" s="223"/>
      <c r="L45" s="223"/>
      <c r="M45" s="223"/>
      <c r="N45" s="223"/>
      <c r="O45" s="224"/>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6">
        <v>1</v>
      </c>
      <c r="B48" s="117" t="s">
        <v>2671</v>
      </c>
      <c r="C48" s="111" t="s">
        <v>31</v>
      </c>
      <c r="D48" s="116" t="s">
        <v>2682</v>
      </c>
      <c r="E48" s="188">
        <v>43076</v>
      </c>
      <c r="F48" s="188">
        <v>43312</v>
      </c>
      <c r="G48" s="165">
        <f>IF(AND(E48&lt;&gt;"",F48&lt;&gt;""),((F48-E48)/30),"")</f>
        <v>7.8666666666666663</v>
      </c>
      <c r="H48" s="189" t="s">
        <v>2692</v>
      </c>
      <c r="I48" s="116" t="s">
        <v>453</v>
      </c>
      <c r="J48" s="116" t="s">
        <v>967</v>
      </c>
      <c r="K48" s="118">
        <v>596477976</v>
      </c>
      <c r="L48" s="119" t="s">
        <v>1148</v>
      </c>
      <c r="M48" s="174"/>
      <c r="N48" s="119" t="s">
        <v>27</v>
      </c>
      <c r="O48" s="119" t="s">
        <v>1148</v>
      </c>
      <c r="P48" s="79"/>
    </row>
    <row r="49" spans="1:16" s="6" customFormat="1" ht="24.75" customHeight="1" x14ac:dyDescent="0.25">
      <c r="A49" s="136">
        <v>2</v>
      </c>
      <c r="B49" s="117" t="s">
        <v>2671</v>
      </c>
      <c r="C49" s="111" t="s">
        <v>31</v>
      </c>
      <c r="D49" s="116" t="s">
        <v>2683</v>
      </c>
      <c r="E49" s="188">
        <v>42405</v>
      </c>
      <c r="F49" s="188">
        <v>42521</v>
      </c>
      <c r="G49" s="165">
        <f t="shared" ref="G49:G107" si="2">IF(AND(E49&lt;&gt;"",F49&lt;&gt;""),((F49-E49)/30),"")</f>
        <v>3.8666666666666667</v>
      </c>
      <c r="H49" s="189" t="s">
        <v>2693</v>
      </c>
      <c r="I49" s="116" t="s">
        <v>453</v>
      </c>
      <c r="J49" s="116" t="s">
        <v>967</v>
      </c>
      <c r="K49" s="118">
        <v>155497749</v>
      </c>
      <c r="L49" s="119" t="s">
        <v>1148</v>
      </c>
      <c r="M49" s="174"/>
      <c r="N49" s="119" t="s">
        <v>27</v>
      </c>
      <c r="O49" s="119" t="s">
        <v>26</v>
      </c>
      <c r="P49" s="79"/>
    </row>
    <row r="50" spans="1:16" s="6" customFormat="1" ht="24.75" customHeight="1" x14ac:dyDescent="0.25">
      <c r="A50" s="136">
        <v>3</v>
      </c>
      <c r="B50" s="117" t="s">
        <v>2671</v>
      </c>
      <c r="C50" s="111" t="s">
        <v>31</v>
      </c>
      <c r="D50" s="116" t="s">
        <v>2684</v>
      </c>
      <c r="E50" s="188">
        <v>42522</v>
      </c>
      <c r="F50" s="188">
        <v>42674</v>
      </c>
      <c r="G50" s="165">
        <f t="shared" si="2"/>
        <v>5.0666666666666664</v>
      </c>
      <c r="H50" s="189" t="s">
        <v>2692</v>
      </c>
      <c r="I50" s="116" t="s">
        <v>453</v>
      </c>
      <c r="J50" s="116" t="s">
        <v>967</v>
      </c>
      <c r="K50" s="113">
        <v>275275584</v>
      </c>
      <c r="L50" s="119" t="s">
        <v>1148</v>
      </c>
      <c r="M50" s="174"/>
      <c r="N50" s="119" t="s">
        <v>27</v>
      </c>
      <c r="O50" s="119" t="s">
        <v>26</v>
      </c>
      <c r="P50" s="79"/>
    </row>
    <row r="51" spans="1:16" s="6" customFormat="1" ht="24.75" customHeight="1" outlineLevel="1" x14ac:dyDescent="0.25">
      <c r="A51" s="136">
        <v>4</v>
      </c>
      <c r="B51" s="117" t="s">
        <v>2671</v>
      </c>
      <c r="C51" s="111" t="s">
        <v>31</v>
      </c>
      <c r="D51" s="116" t="s">
        <v>2685</v>
      </c>
      <c r="E51" s="188">
        <v>42676</v>
      </c>
      <c r="F51" s="188">
        <v>43312</v>
      </c>
      <c r="G51" s="165">
        <f t="shared" si="2"/>
        <v>21.2</v>
      </c>
      <c r="H51" s="189" t="s">
        <v>2694</v>
      </c>
      <c r="I51" s="116" t="s">
        <v>453</v>
      </c>
      <c r="J51" s="116" t="s">
        <v>967</v>
      </c>
      <c r="K51" s="113">
        <v>281713368</v>
      </c>
      <c r="L51" s="119" t="s">
        <v>1148</v>
      </c>
      <c r="M51" s="174"/>
      <c r="N51" s="119" t="s">
        <v>27</v>
      </c>
      <c r="O51" s="119" t="s">
        <v>26</v>
      </c>
      <c r="P51" s="79"/>
    </row>
    <row r="52" spans="1:16" s="7" customFormat="1" ht="24.75" customHeight="1" outlineLevel="1" x14ac:dyDescent="0.25">
      <c r="A52" s="137">
        <v>5</v>
      </c>
      <c r="B52" s="117" t="s">
        <v>2671</v>
      </c>
      <c r="C52" s="111" t="s">
        <v>31</v>
      </c>
      <c r="D52" s="116" t="s">
        <v>2686</v>
      </c>
      <c r="E52" s="188">
        <v>42720</v>
      </c>
      <c r="F52" s="188">
        <v>43084</v>
      </c>
      <c r="G52" s="165">
        <f t="shared" si="2"/>
        <v>12.133333333333333</v>
      </c>
      <c r="H52" s="117" t="s">
        <v>2695</v>
      </c>
      <c r="I52" s="116" t="s">
        <v>453</v>
      </c>
      <c r="J52" s="116" t="s">
        <v>967</v>
      </c>
      <c r="K52" s="118">
        <v>1153656587</v>
      </c>
      <c r="L52" s="119" t="s">
        <v>1148</v>
      </c>
      <c r="M52" s="174"/>
      <c r="N52" s="119" t="s">
        <v>27</v>
      </c>
      <c r="O52" s="119" t="s">
        <v>26</v>
      </c>
      <c r="P52" s="80"/>
    </row>
    <row r="53" spans="1:16" s="7" customFormat="1" ht="24.75" customHeight="1" outlineLevel="1" x14ac:dyDescent="0.25">
      <c r="A53" s="137">
        <v>6</v>
      </c>
      <c r="B53" s="117" t="s">
        <v>2671</v>
      </c>
      <c r="C53" s="111" t="s">
        <v>31</v>
      </c>
      <c r="D53" s="116" t="s">
        <v>2687</v>
      </c>
      <c r="E53" s="188">
        <v>42004</v>
      </c>
      <c r="F53" s="188">
        <v>42369</v>
      </c>
      <c r="G53" s="165">
        <f t="shared" si="2"/>
        <v>12.166666666666666</v>
      </c>
      <c r="H53" s="189" t="s">
        <v>2694</v>
      </c>
      <c r="I53" s="116" t="s">
        <v>453</v>
      </c>
      <c r="J53" s="116" t="s">
        <v>967</v>
      </c>
      <c r="K53" s="113">
        <v>974333486</v>
      </c>
      <c r="L53" s="119" t="s">
        <v>1148</v>
      </c>
      <c r="M53" s="174"/>
      <c r="N53" s="119" t="s">
        <v>27</v>
      </c>
      <c r="O53" s="119" t="s">
        <v>26</v>
      </c>
      <c r="P53" s="80"/>
    </row>
    <row r="54" spans="1:16" s="7" customFormat="1" ht="24.75" customHeight="1" outlineLevel="1" x14ac:dyDescent="0.25">
      <c r="A54" s="137">
        <v>7</v>
      </c>
      <c r="B54" s="117" t="s">
        <v>2671</v>
      </c>
      <c r="C54" s="111" t="s">
        <v>31</v>
      </c>
      <c r="D54" s="116" t="s">
        <v>2688</v>
      </c>
      <c r="E54" s="188">
        <v>41509</v>
      </c>
      <c r="F54" s="188">
        <v>41994</v>
      </c>
      <c r="G54" s="165">
        <f t="shared" si="2"/>
        <v>16.166666666666668</v>
      </c>
      <c r="H54" s="189" t="s">
        <v>2696</v>
      </c>
      <c r="I54" s="116" t="s">
        <v>453</v>
      </c>
      <c r="J54" s="116" t="s">
        <v>967</v>
      </c>
      <c r="K54" s="118">
        <v>725010560</v>
      </c>
      <c r="L54" s="119" t="s">
        <v>1148</v>
      </c>
      <c r="M54" s="174"/>
      <c r="N54" s="119" t="s">
        <v>27</v>
      </c>
      <c r="O54" s="119" t="s">
        <v>26</v>
      </c>
      <c r="P54" s="80"/>
    </row>
    <row r="55" spans="1:16" s="7" customFormat="1" ht="24.75" customHeight="1" outlineLevel="1" x14ac:dyDescent="0.25">
      <c r="A55" s="137">
        <v>8</v>
      </c>
      <c r="B55" s="187" t="s">
        <v>2681</v>
      </c>
      <c r="C55" s="111" t="s">
        <v>32</v>
      </c>
      <c r="D55" s="116" t="s">
        <v>2689</v>
      </c>
      <c r="E55" s="188">
        <v>43863</v>
      </c>
      <c r="F55" s="188">
        <v>44135</v>
      </c>
      <c r="G55" s="165">
        <f t="shared" si="2"/>
        <v>9.0666666666666664</v>
      </c>
      <c r="H55" s="189" t="s">
        <v>2697</v>
      </c>
      <c r="I55" s="116" t="s">
        <v>453</v>
      </c>
      <c r="J55" s="116" t="s">
        <v>963</v>
      </c>
      <c r="K55" s="118">
        <v>70000000</v>
      </c>
      <c r="L55" s="119" t="s">
        <v>1148</v>
      </c>
      <c r="M55" s="174"/>
      <c r="N55" s="119" t="s">
        <v>2639</v>
      </c>
      <c r="O55" s="119" t="s">
        <v>1148</v>
      </c>
      <c r="P55" s="80"/>
    </row>
    <row r="56" spans="1:16" s="7" customFormat="1" ht="24.75" customHeight="1" outlineLevel="1" x14ac:dyDescent="0.25">
      <c r="A56" s="137">
        <v>9</v>
      </c>
      <c r="B56" s="187" t="s">
        <v>2681</v>
      </c>
      <c r="C56" s="111" t="s">
        <v>32</v>
      </c>
      <c r="D56" s="116" t="s">
        <v>2690</v>
      </c>
      <c r="E56" s="188">
        <v>43467</v>
      </c>
      <c r="F56" s="188">
        <v>43830</v>
      </c>
      <c r="G56" s="165">
        <f t="shared" si="2"/>
        <v>12.1</v>
      </c>
      <c r="H56" s="189" t="s">
        <v>2697</v>
      </c>
      <c r="I56" s="116" t="s">
        <v>453</v>
      </c>
      <c r="J56" s="116" t="s">
        <v>963</v>
      </c>
      <c r="K56" s="118">
        <v>90000000</v>
      </c>
      <c r="L56" s="119" t="s">
        <v>1148</v>
      </c>
      <c r="M56" s="174"/>
      <c r="N56" s="119" t="s">
        <v>2639</v>
      </c>
      <c r="O56" s="119" t="s">
        <v>1148</v>
      </c>
      <c r="P56" s="80"/>
    </row>
    <row r="57" spans="1:16" s="7" customFormat="1" ht="24.75" customHeight="1" outlineLevel="1" x14ac:dyDescent="0.25">
      <c r="A57" s="137">
        <v>10</v>
      </c>
      <c r="B57" s="187" t="s">
        <v>2681</v>
      </c>
      <c r="C57" s="65" t="s">
        <v>32</v>
      </c>
      <c r="D57" s="116" t="s">
        <v>2691</v>
      </c>
      <c r="E57" s="188">
        <v>42005</v>
      </c>
      <c r="F57" s="188">
        <v>42369</v>
      </c>
      <c r="G57" s="165">
        <f t="shared" si="2"/>
        <v>12.133333333333333</v>
      </c>
      <c r="H57" s="189" t="s">
        <v>2697</v>
      </c>
      <c r="I57" s="116" t="s">
        <v>453</v>
      </c>
      <c r="J57" s="116" t="s">
        <v>963</v>
      </c>
      <c r="K57" s="113">
        <v>60000000</v>
      </c>
      <c r="L57" s="119" t="s">
        <v>1148</v>
      </c>
      <c r="M57" s="174"/>
      <c r="N57" s="119" t="s">
        <v>2639</v>
      </c>
      <c r="O57" s="119" t="s">
        <v>1148</v>
      </c>
      <c r="P57" s="80"/>
    </row>
    <row r="58" spans="1:16" s="7" customFormat="1" ht="24.75" customHeight="1" outlineLevel="1" x14ac:dyDescent="0.25">
      <c r="A58" s="137">
        <v>11</v>
      </c>
      <c r="B58" s="64"/>
      <c r="C58" s="65"/>
      <c r="D58" s="63"/>
      <c r="E58" s="138"/>
      <c r="F58" s="138"/>
      <c r="G58" s="165" t="str">
        <f t="shared" si="2"/>
        <v/>
      </c>
      <c r="H58" s="64"/>
      <c r="I58" s="63"/>
      <c r="J58" s="63"/>
      <c r="K58" s="66"/>
      <c r="L58" s="65"/>
      <c r="M58" s="67"/>
      <c r="N58" s="65"/>
      <c r="O58" s="65"/>
      <c r="P58" s="80"/>
    </row>
    <row r="59" spans="1:16" s="7" customFormat="1" ht="24.75" customHeight="1" outlineLevel="1" x14ac:dyDescent="0.25">
      <c r="A59" s="137">
        <v>12</v>
      </c>
      <c r="B59" s="64"/>
      <c r="C59" s="65"/>
      <c r="D59" s="63"/>
      <c r="E59" s="138"/>
      <c r="F59" s="138"/>
      <c r="G59" s="165" t="str">
        <f t="shared" si="2"/>
        <v/>
      </c>
      <c r="H59" s="64"/>
      <c r="I59" s="63"/>
      <c r="J59" s="63"/>
      <c r="K59" s="66"/>
      <c r="L59" s="65"/>
      <c r="M59" s="67"/>
      <c r="N59" s="65"/>
      <c r="O59" s="65"/>
      <c r="P59" s="80"/>
    </row>
    <row r="60" spans="1:16" s="7" customFormat="1" ht="24.75" customHeight="1" outlineLevel="1" x14ac:dyDescent="0.25">
      <c r="A60" s="137">
        <v>13</v>
      </c>
      <c r="B60" s="64"/>
      <c r="C60" s="65"/>
      <c r="D60" s="63"/>
      <c r="E60" s="138"/>
      <c r="F60" s="138"/>
      <c r="G60" s="165" t="str">
        <f t="shared" si="2"/>
        <v/>
      </c>
      <c r="H60" s="64"/>
      <c r="I60" s="63"/>
      <c r="J60" s="63"/>
      <c r="K60" s="66"/>
      <c r="L60" s="65"/>
      <c r="M60" s="67"/>
      <c r="N60" s="65"/>
      <c r="O60" s="65"/>
      <c r="P60" s="80"/>
    </row>
    <row r="61" spans="1:16" s="7" customFormat="1" ht="24.75" customHeight="1" outlineLevel="1" x14ac:dyDescent="0.25">
      <c r="A61" s="137">
        <v>14</v>
      </c>
      <c r="B61" s="64"/>
      <c r="C61" s="65"/>
      <c r="D61" s="63"/>
      <c r="E61" s="138"/>
      <c r="F61" s="138"/>
      <c r="G61" s="165" t="str">
        <f t="shared" si="2"/>
        <v/>
      </c>
      <c r="H61" s="64"/>
      <c r="I61" s="63"/>
      <c r="J61" s="63"/>
      <c r="K61" s="66"/>
      <c r="L61" s="65"/>
      <c r="M61" s="67"/>
      <c r="N61" s="65"/>
      <c r="O61" s="65"/>
      <c r="P61" s="80"/>
    </row>
    <row r="62" spans="1:16" s="7" customFormat="1" ht="24.75" customHeight="1" outlineLevel="1" x14ac:dyDescent="0.25">
      <c r="A62" s="137">
        <v>15</v>
      </c>
      <c r="B62" s="64"/>
      <c r="C62" s="65"/>
      <c r="D62" s="63"/>
      <c r="E62" s="138"/>
      <c r="F62" s="138"/>
      <c r="G62" s="165" t="str">
        <f t="shared" si="2"/>
        <v/>
      </c>
      <c r="H62" s="64"/>
      <c r="I62" s="63"/>
      <c r="J62" s="63"/>
      <c r="K62" s="66"/>
      <c r="L62" s="65"/>
      <c r="M62" s="67"/>
      <c r="N62" s="65"/>
      <c r="O62" s="65"/>
      <c r="P62" s="80"/>
    </row>
    <row r="63" spans="1:16" s="7" customFormat="1" ht="24.75" customHeight="1" outlineLevel="1" x14ac:dyDescent="0.25">
      <c r="A63" s="137">
        <v>16</v>
      </c>
      <c r="B63" s="64"/>
      <c r="C63" s="65"/>
      <c r="D63" s="63"/>
      <c r="E63" s="138"/>
      <c r="F63" s="138"/>
      <c r="G63" s="165" t="str">
        <f t="shared" si="2"/>
        <v/>
      </c>
      <c r="H63" s="64"/>
      <c r="I63" s="63"/>
      <c r="J63" s="63"/>
      <c r="K63" s="66"/>
      <c r="L63" s="65"/>
      <c r="M63" s="67"/>
      <c r="N63" s="65"/>
      <c r="O63" s="65"/>
      <c r="P63" s="80"/>
    </row>
    <row r="64" spans="1:16" s="7" customFormat="1" ht="24.75" customHeight="1" outlineLevel="1" x14ac:dyDescent="0.25">
      <c r="A64" s="137">
        <v>17</v>
      </c>
      <c r="B64" s="64"/>
      <c r="C64" s="65"/>
      <c r="D64" s="63"/>
      <c r="E64" s="138"/>
      <c r="F64" s="138"/>
      <c r="G64" s="165" t="str">
        <f t="shared" si="2"/>
        <v/>
      </c>
      <c r="H64" s="64"/>
      <c r="I64" s="63"/>
      <c r="J64" s="63"/>
      <c r="K64" s="66"/>
      <c r="L64" s="65"/>
      <c r="M64" s="67"/>
      <c r="N64" s="65"/>
      <c r="O64" s="65"/>
      <c r="P64" s="80"/>
    </row>
    <row r="65" spans="1:16" s="7" customFormat="1" ht="24.75" customHeight="1" outlineLevel="1" x14ac:dyDescent="0.25">
      <c r="A65" s="137">
        <v>18</v>
      </c>
      <c r="B65" s="64"/>
      <c r="C65" s="65"/>
      <c r="D65" s="63"/>
      <c r="E65" s="138"/>
      <c r="F65" s="138"/>
      <c r="G65" s="165" t="str">
        <f t="shared" si="2"/>
        <v/>
      </c>
      <c r="H65" s="64"/>
      <c r="I65" s="63"/>
      <c r="J65" s="63"/>
      <c r="K65" s="66"/>
      <c r="L65" s="65"/>
      <c r="M65" s="67"/>
      <c r="N65" s="65"/>
      <c r="O65" s="65"/>
      <c r="P65" s="80"/>
    </row>
    <row r="66" spans="1:16" s="7" customFormat="1" ht="24.75" customHeight="1" outlineLevel="1" x14ac:dyDescent="0.25">
      <c r="A66" s="137">
        <v>19</v>
      </c>
      <c r="B66" s="64"/>
      <c r="C66" s="65"/>
      <c r="D66" s="63"/>
      <c r="E66" s="138"/>
      <c r="F66" s="138"/>
      <c r="G66" s="165" t="str">
        <f t="shared" si="2"/>
        <v/>
      </c>
      <c r="H66" s="64"/>
      <c r="I66" s="63"/>
      <c r="J66" s="63"/>
      <c r="K66" s="66"/>
      <c r="L66" s="65"/>
      <c r="M66" s="67"/>
      <c r="N66" s="65"/>
      <c r="O66" s="65"/>
      <c r="P66" s="80"/>
    </row>
    <row r="67" spans="1:16" s="7" customFormat="1" ht="24.75" customHeight="1" outlineLevel="1" x14ac:dyDescent="0.25">
      <c r="A67" s="137">
        <v>20</v>
      </c>
      <c r="B67" s="64"/>
      <c r="C67" s="65"/>
      <c r="D67" s="63"/>
      <c r="E67" s="138"/>
      <c r="F67" s="138"/>
      <c r="G67" s="165" t="str">
        <f t="shared" si="2"/>
        <v/>
      </c>
      <c r="H67" s="64"/>
      <c r="I67" s="63"/>
      <c r="J67" s="63"/>
      <c r="K67" s="66"/>
      <c r="L67" s="65"/>
      <c r="M67" s="67"/>
      <c r="N67" s="65"/>
      <c r="O67" s="65"/>
      <c r="P67" s="80"/>
    </row>
    <row r="68" spans="1:16" s="7" customFormat="1" ht="24.75" customHeight="1" outlineLevel="1" x14ac:dyDescent="0.25">
      <c r="A68" s="136">
        <v>21</v>
      </c>
      <c r="B68" s="117"/>
      <c r="C68" s="119"/>
      <c r="D68" s="116"/>
      <c r="E68" s="138"/>
      <c r="F68" s="138"/>
      <c r="G68" s="165" t="str">
        <f t="shared" si="2"/>
        <v/>
      </c>
      <c r="H68" s="117"/>
      <c r="I68" s="116"/>
      <c r="J68" s="116"/>
      <c r="K68" s="118"/>
      <c r="L68" s="119"/>
      <c r="M68" s="112"/>
      <c r="N68" s="119"/>
      <c r="O68" s="119"/>
      <c r="P68" s="80"/>
    </row>
    <row r="69" spans="1:16" s="7" customFormat="1" ht="24.75" customHeight="1" outlineLevel="1" x14ac:dyDescent="0.25">
      <c r="A69" s="136">
        <v>22</v>
      </c>
      <c r="B69" s="117"/>
      <c r="C69" s="119"/>
      <c r="D69" s="116"/>
      <c r="E69" s="138"/>
      <c r="F69" s="138"/>
      <c r="G69" s="165" t="str">
        <f t="shared" si="2"/>
        <v/>
      </c>
      <c r="H69" s="117"/>
      <c r="I69" s="116"/>
      <c r="J69" s="116"/>
      <c r="K69" s="118"/>
      <c r="L69" s="119"/>
      <c r="M69" s="112"/>
      <c r="N69" s="119"/>
      <c r="O69" s="119"/>
      <c r="P69" s="80"/>
    </row>
    <row r="70" spans="1:16" s="7" customFormat="1" ht="24.75" customHeight="1" outlineLevel="1" x14ac:dyDescent="0.25">
      <c r="A70" s="136">
        <v>23</v>
      </c>
      <c r="B70" s="117"/>
      <c r="C70" s="119"/>
      <c r="D70" s="116"/>
      <c r="E70" s="138"/>
      <c r="F70" s="138"/>
      <c r="G70" s="165" t="str">
        <f t="shared" si="2"/>
        <v/>
      </c>
      <c r="H70" s="117"/>
      <c r="I70" s="116"/>
      <c r="J70" s="116"/>
      <c r="K70" s="118"/>
      <c r="L70" s="119"/>
      <c r="M70" s="112"/>
      <c r="N70" s="119"/>
      <c r="O70" s="119"/>
      <c r="P70" s="80"/>
    </row>
    <row r="71" spans="1:16" s="7" customFormat="1" ht="24.75" customHeight="1" outlineLevel="1" x14ac:dyDescent="0.25">
      <c r="A71" s="136">
        <v>24</v>
      </c>
      <c r="B71" s="117"/>
      <c r="C71" s="119"/>
      <c r="D71" s="116"/>
      <c r="E71" s="138"/>
      <c r="F71" s="138"/>
      <c r="G71" s="165" t="str">
        <f t="shared" si="2"/>
        <v/>
      </c>
      <c r="H71" s="117"/>
      <c r="I71" s="116"/>
      <c r="J71" s="116"/>
      <c r="K71" s="118"/>
      <c r="L71" s="119"/>
      <c r="M71" s="112"/>
      <c r="N71" s="119"/>
      <c r="O71" s="119"/>
      <c r="P71" s="80"/>
    </row>
    <row r="72" spans="1:16" s="7" customFormat="1" ht="24.75" customHeight="1" outlineLevel="1" x14ac:dyDescent="0.25">
      <c r="A72" s="137">
        <v>25</v>
      </c>
      <c r="B72" s="117"/>
      <c r="C72" s="119"/>
      <c r="D72" s="116"/>
      <c r="E72" s="138"/>
      <c r="F72" s="138"/>
      <c r="G72" s="165" t="str">
        <f t="shared" si="2"/>
        <v/>
      </c>
      <c r="H72" s="117"/>
      <c r="I72" s="116"/>
      <c r="J72" s="116"/>
      <c r="K72" s="118"/>
      <c r="L72" s="119"/>
      <c r="M72" s="112"/>
      <c r="N72" s="119"/>
      <c r="O72" s="119"/>
      <c r="P72" s="80"/>
    </row>
    <row r="73" spans="1:16" s="7" customFormat="1" ht="24.75" customHeight="1" outlineLevel="1" x14ac:dyDescent="0.25">
      <c r="A73" s="137">
        <v>26</v>
      </c>
      <c r="B73" s="117"/>
      <c r="C73" s="119"/>
      <c r="D73" s="116"/>
      <c r="E73" s="138"/>
      <c r="F73" s="138"/>
      <c r="G73" s="165" t="str">
        <f t="shared" si="2"/>
        <v/>
      </c>
      <c r="H73" s="117"/>
      <c r="I73" s="116"/>
      <c r="J73" s="116"/>
      <c r="K73" s="118"/>
      <c r="L73" s="119"/>
      <c r="M73" s="112"/>
      <c r="N73" s="119"/>
      <c r="O73" s="119"/>
      <c r="P73" s="80"/>
    </row>
    <row r="74" spans="1:16" s="7" customFormat="1" ht="24.75" customHeight="1" outlineLevel="1" x14ac:dyDescent="0.25">
      <c r="A74" s="137">
        <v>27</v>
      </c>
      <c r="B74" s="117"/>
      <c r="C74" s="119"/>
      <c r="D74" s="116"/>
      <c r="E74" s="138"/>
      <c r="F74" s="138"/>
      <c r="G74" s="165" t="str">
        <f t="shared" si="2"/>
        <v/>
      </c>
      <c r="H74" s="117"/>
      <c r="I74" s="116"/>
      <c r="J74" s="116"/>
      <c r="K74" s="118"/>
      <c r="L74" s="119"/>
      <c r="M74" s="112"/>
      <c r="N74" s="119"/>
      <c r="O74" s="119"/>
      <c r="P74" s="80"/>
    </row>
    <row r="75" spans="1:16" s="7" customFormat="1" ht="24.75" customHeight="1" outlineLevel="1" x14ac:dyDescent="0.25">
      <c r="A75" s="137">
        <v>28</v>
      </c>
      <c r="B75" s="117"/>
      <c r="C75" s="119"/>
      <c r="D75" s="116"/>
      <c r="E75" s="138"/>
      <c r="F75" s="138"/>
      <c r="G75" s="165" t="str">
        <f t="shared" si="2"/>
        <v/>
      </c>
      <c r="H75" s="117"/>
      <c r="I75" s="116"/>
      <c r="J75" s="116"/>
      <c r="K75" s="118"/>
      <c r="L75" s="119"/>
      <c r="M75" s="112"/>
      <c r="N75" s="119"/>
      <c r="O75" s="119"/>
      <c r="P75" s="80"/>
    </row>
    <row r="76" spans="1:16" s="7" customFormat="1" ht="24.75" customHeight="1" outlineLevel="1" x14ac:dyDescent="0.25">
      <c r="A76" s="137">
        <v>29</v>
      </c>
      <c r="B76" s="117"/>
      <c r="C76" s="119"/>
      <c r="D76" s="116"/>
      <c r="E76" s="138"/>
      <c r="F76" s="138"/>
      <c r="G76" s="165" t="str">
        <f t="shared" si="2"/>
        <v/>
      </c>
      <c r="H76" s="117"/>
      <c r="I76" s="116"/>
      <c r="J76" s="116"/>
      <c r="K76" s="118"/>
      <c r="L76" s="119"/>
      <c r="M76" s="112"/>
      <c r="N76" s="119"/>
      <c r="O76" s="119"/>
      <c r="P76" s="80"/>
    </row>
    <row r="77" spans="1:16" s="7" customFormat="1" ht="24.75" customHeight="1" outlineLevel="1" x14ac:dyDescent="0.25">
      <c r="A77" s="137">
        <v>30</v>
      </c>
      <c r="B77" s="117"/>
      <c r="C77" s="119"/>
      <c r="D77" s="116"/>
      <c r="E77" s="138"/>
      <c r="F77" s="138"/>
      <c r="G77" s="165" t="str">
        <f t="shared" si="2"/>
        <v/>
      </c>
      <c r="H77" s="117"/>
      <c r="I77" s="116"/>
      <c r="J77" s="116"/>
      <c r="K77" s="118"/>
      <c r="L77" s="119"/>
      <c r="M77" s="112"/>
      <c r="N77" s="119"/>
      <c r="O77" s="119"/>
      <c r="P77" s="80"/>
    </row>
    <row r="78" spans="1:16" s="7" customFormat="1" ht="24.75" customHeight="1" outlineLevel="1" x14ac:dyDescent="0.25">
      <c r="A78" s="137">
        <v>31</v>
      </c>
      <c r="B78" s="117"/>
      <c r="C78" s="119"/>
      <c r="D78" s="116"/>
      <c r="E78" s="138"/>
      <c r="F78" s="138"/>
      <c r="G78" s="165" t="str">
        <f t="shared" si="2"/>
        <v/>
      </c>
      <c r="H78" s="117"/>
      <c r="I78" s="116"/>
      <c r="J78" s="116"/>
      <c r="K78" s="118"/>
      <c r="L78" s="119"/>
      <c r="M78" s="112"/>
      <c r="N78" s="119"/>
      <c r="O78" s="119"/>
      <c r="P78" s="80"/>
    </row>
    <row r="79" spans="1:16" s="7" customFormat="1" ht="24.75" customHeight="1" outlineLevel="1" x14ac:dyDescent="0.25">
      <c r="A79" s="137">
        <v>32</v>
      </c>
      <c r="B79" s="117"/>
      <c r="C79" s="119"/>
      <c r="D79" s="116"/>
      <c r="E79" s="138"/>
      <c r="F79" s="138"/>
      <c r="G79" s="165" t="str">
        <f t="shared" si="2"/>
        <v/>
      </c>
      <c r="H79" s="117"/>
      <c r="I79" s="116"/>
      <c r="J79" s="116"/>
      <c r="K79" s="118"/>
      <c r="L79" s="119"/>
      <c r="M79" s="112"/>
      <c r="N79" s="119"/>
      <c r="O79" s="119"/>
      <c r="P79" s="80"/>
    </row>
    <row r="80" spans="1:16" s="7" customFormat="1" ht="24.75" customHeight="1" outlineLevel="1" x14ac:dyDescent="0.25">
      <c r="A80" s="137">
        <v>33</v>
      </c>
      <c r="B80" s="117"/>
      <c r="C80" s="119"/>
      <c r="D80" s="116"/>
      <c r="E80" s="138"/>
      <c r="F80" s="138"/>
      <c r="G80" s="165" t="str">
        <f t="shared" si="2"/>
        <v/>
      </c>
      <c r="H80" s="117"/>
      <c r="I80" s="116"/>
      <c r="J80" s="116"/>
      <c r="K80" s="118"/>
      <c r="L80" s="119"/>
      <c r="M80" s="112"/>
      <c r="N80" s="119"/>
      <c r="O80" s="119"/>
      <c r="P80" s="80"/>
    </row>
    <row r="81" spans="1:16" s="7" customFormat="1" ht="24.75" customHeight="1" outlineLevel="1" x14ac:dyDescent="0.25">
      <c r="A81" s="137">
        <v>34</v>
      </c>
      <c r="B81" s="117"/>
      <c r="C81" s="119"/>
      <c r="D81" s="116"/>
      <c r="E81" s="138"/>
      <c r="F81" s="138"/>
      <c r="G81" s="165" t="str">
        <f t="shared" si="2"/>
        <v/>
      </c>
      <c r="H81" s="117"/>
      <c r="I81" s="116"/>
      <c r="J81" s="116"/>
      <c r="K81" s="118"/>
      <c r="L81" s="119"/>
      <c r="M81" s="112"/>
      <c r="N81" s="119"/>
      <c r="O81" s="119"/>
      <c r="P81" s="80"/>
    </row>
    <row r="82" spans="1:16" s="7" customFormat="1" ht="24.75" customHeight="1" outlineLevel="1" x14ac:dyDescent="0.25">
      <c r="A82" s="137">
        <v>35</v>
      </c>
      <c r="B82" s="117"/>
      <c r="C82" s="119"/>
      <c r="D82" s="116"/>
      <c r="E82" s="138"/>
      <c r="F82" s="138"/>
      <c r="G82" s="165" t="str">
        <f t="shared" si="2"/>
        <v/>
      </c>
      <c r="H82" s="117"/>
      <c r="I82" s="116"/>
      <c r="J82" s="116"/>
      <c r="K82" s="118"/>
      <c r="L82" s="119"/>
      <c r="M82" s="112"/>
      <c r="N82" s="119"/>
      <c r="O82" s="119"/>
      <c r="P82" s="80"/>
    </row>
    <row r="83" spans="1:16" s="7" customFormat="1" ht="24.75" customHeight="1" outlineLevel="1" x14ac:dyDescent="0.25">
      <c r="A83" s="137">
        <v>36</v>
      </c>
      <c r="B83" s="64"/>
      <c r="C83" s="65"/>
      <c r="D83" s="63"/>
      <c r="E83" s="138"/>
      <c r="F83" s="138"/>
      <c r="G83" s="165" t="str">
        <f t="shared" si="2"/>
        <v/>
      </c>
      <c r="H83" s="64"/>
      <c r="I83" s="63"/>
      <c r="J83" s="63"/>
      <c r="K83" s="66"/>
      <c r="L83" s="65"/>
      <c r="M83" s="67"/>
      <c r="N83" s="65"/>
      <c r="O83" s="65"/>
      <c r="P83" s="80"/>
    </row>
    <row r="84" spans="1:16" s="7" customFormat="1" ht="24.75" customHeight="1" outlineLevel="1" x14ac:dyDescent="0.25">
      <c r="A84" s="137">
        <v>37</v>
      </c>
      <c r="B84" s="64"/>
      <c r="C84" s="65"/>
      <c r="D84" s="63"/>
      <c r="E84" s="138"/>
      <c r="F84" s="138"/>
      <c r="G84" s="165" t="str">
        <f t="shared" si="2"/>
        <v/>
      </c>
      <c r="H84" s="64"/>
      <c r="I84" s="63"/>
      <c r="J84" s="63"/>
      <c r="K84" s="66"/>
      <c r="L84" s="65"/>
      <c r="M84" s="67"/>
      <c r="N84" s="65"/>
      <c r="O84" s="65"/>
      <c r="P84" s="80"/>
    </row>
    <row r="85" spans="1:16" s="7" customFormat="1" ht="24.75" customHeight="1" outlineLevel="1" x14ac:dyDescent="0.25">
      <c r="A85" s="137">
        <v>38</v>
      </c>
      <c r="B85" s="64"/>
      <c r="C85" s="65"/>
      <c r="D85" s="63"/>
      <c r="E85" s="138"/>
      <c r="F85" s="138"/>
      <c r="G85" s="165" t="str">
        <f t="shared" si="2"/>
        <v/>
      </c>
      <c r="H85" s="64"/>
      <c r="I85" s="63"/>
      <c r="J85" s="63"/>
      <c r="K85" s="66"/>
      <c r="L85" s="65"/>
      <c r="M85" s="67"/>
      <c r="N85" s="65"/>
      <c r="O85" s="65"/>
      <c r="P85" s="80"/>
    </row>
    <row r="86" spans="1:16" s="7" customFormat="1" ht="24.75" customHeight="1" outlineLevel="1" x14ac:dyDescent="0.25">
      <c r="A86" s="137">
        <v>39</v>
      </c>
      <c r="B86" s="64"/>
      <c r="C86" s="65"/>
      <c r="D86" s="63"/>
      <c r="E86" s="138"/>
      <c r="F86" s="138"/>
      <c r="G86" s="165" t="str">
        <f t="shared" si="2"/>
        <v/>
      </c>
      <c r="H86" s="64"/>
      <c r="I86" s="63"/>
      <c r="J86" s="63"/>
      <c r="K86" s="66"/>
      <c r="L86" s="65"/>
      <c r="M86" s="67"/>
      <c r="N86" s="65"/>
      <c r="O86" s="65"/>
      <c r="P86" s="80"/>
    </row>
    <row r="87" spans="1:16" s="7" customFormat="1" ht="24.75" customHeight="1" outlineLevel="1" x14ac:dyDescent="0.25">
      <c r="A87" s="137">
        <v>40</v>
      </c>
      <c r="B87" s="64"/>
      <c r="C87" s="65"/>
      <c r="D87" s="63"/>
      <c r="E87" s="138"/>
      <c r="F87" s="138"/>
      <c r="G87" s="165" t="str">
        <f t="shared" si="2"/>
        <v/>
      </c>
      <c r="H87" s="64"/>
      <c r="I87" s="63"/>
      <c r="J87" s="63"/>
      <c r="K87" s="66"/>
      <c r="L87" s="65"/>
      <c r="M87" s="67"/>
      <c r="N87" s="65"/>
      <c r="O87" s="65"/>
      <c r="P87" s="80"/>
    </row>
    <row r="88" spans="1:16" s="7" customFormat="1" ht="24.75" customHeight="1" outlineLevel="1" x14ac:dyDescent="0.25">
      <c r="A88" s="136">
        <v>41</v>
      </c>
      <c r="B88" s="64"/>
      <c r="C88" s="65"/>
      <c r="D88" s="63"/>
      <c r="E88" s="138"/>
      <c r="F88" s="138"/>
      <c r="G88" s="165" t="str">
        <f t="shared" si="2"/>
        <v/>
      </c>
      <c r="H88" s="64"/>
      <c r="I88" s="63"/>
      <c r="J88" s="63"/>
      <c r="K88" s="66"/>
      <c r="L88" s="65"/>
      <c r="M88" s="67"/>
      <c r="N88" s="65"/>
      <c r="O88" s="65"/>
      <c r="P88" s="80"/>
    </row>
    <row r="89" spans="1:16" s="7" customFormat="1" ht="24.75" customHeight="1" outlineLevel="1" x14ac:dyDescent="0.25">
      <c r="A89" s="136">
        <v>42</v>
      </c>
      <c r="B89" s="64"/>
      <c r="C89" s="65"/>
      <c r="D89" s="63"/>
      <c r="E89" s="138"/>
      <c r="F89" s="138"/>
      <c r="G89" s="165" t="str">
        <f t="shared" si="2"/>
        <v/>
      </c>
      <c r="H89" s="64"/>
      <c r="I89" s="63"/>
      <c r="J89" s="63"/>
      <c r="K89" s="66"/>
      <c r="L89" s="65"/>
      <c r="M89" s="67"/>
      <c r="N89" s="65"/>
      <c r="O89" s="65"/>
      <c r="P89" s="80"/>
    </row>
    <row r="90" spans="1:16" s="7" customFormat="1" ht="24.75" customHeight="1" outlineLevel="1" x14ac:dyDescent="0.25">
      <c r="A90" s="136">
        <v>43</v>
      </c>
      <c r="B90" s="64"/>
      <c r="C90" s="65"/>
      <c r="D90" s="63"/>
      <c r="E90" s="138"/>
      <c r="F90" s="138"/>
      <c r="G90" s="165" t="str">
        <f t="shared" si="2"/>
        <v/>
      </c>
      <c r="H90" s="64"/>
      <c r="I90" s="63"/>
      <c r="J90" s="63"/>
      <c r="K90" s="66"/>
      <c r="L90" s="65"/>
      <c r="M90" s="67"/>
      <c r="N90" s="65"/>
      <c r="O90" s="65"/>
      <c r="P90" s="80"/>
    </row>
    <row r="91" spans="1:16" s="7" customFormat="1" ht="24.75" customHeight="1" outlineLevel="1" x14ac:dyDescent="0.25">
      <c r="A91" s="136">
        <v>44</v>
      </c>
      <c r="B91" s="64"/>
      <c r="C91" s="65"/>
      <c r="D91" s="63"/>
      <c r="E91" s="138"/>
      <c r="F91" s="138"/>
      <c r="G91" s="165" t="str">
        <f t="shared" si="2"/>
        <v/>
      </c>
      <c r="H91" s="64"/>
      <c r="I91" s="63"/>
      <c r="J91" s="63"/>
      <c r="K91" s="66"/>
      <c r="L91" s="65"/>
      <c r="M91" s="67"/>
      <c r="N91" s="65"/>
      <c r="O91" s="65"/>
      <c r="P91" s="80"/>
    </row>
    <row r="92" spans="1:16" s="7" customFormat="1" ht="24.75" customHeight="1" outlineLevel="1" x14ac:dyDescent="0.25">
      <c r="A92" s="137">
        <v>45</v>
      </c>
      <c r="B92" s="64"/>
      <c r="C92" s="65"/>
      <c r="D92" s="63"/>
      <c r="E92" s="138"/>
      <c r="F92" s="138"/>
      <c r="G92" s="165" t="str">
        <f t="shared" si="2"/>
        <v/>
      </c>
      <c r="H92" s="64"/>
      <c r="I92" s="63"/>
      <c r="J92" s="63"/>
      <c r="K92" s="66"/>
      <c r="L92" s="65"/>
      <c r="M92" s="67"/>
      <c r="N92" s="65"/>
      <c r="O92" s="65"/>
      <c r="P92" s="80"/>
    </row>
    <row r="93" spans="1:16" s="7" customFormat="1" ht="24.75" customHeight="1" outlineLevel="1" x14ac:dyDescent="0.25">
      <c r="A93" s="137">
        <v>46</v>
      </c>
      <c r="B93" s="64"/>
      <c r="C93" s="65"/>
      <c r="D93" s="63"/>
      <c r="E93" s="138"/>
      <c r="F93" s="138"/>
      <c r="G93" s="165" t="str">
        <f t="shared" si="2"/>
        <v/>
      </c>
      <c r="H93" s="64"/>
      <c r="I93" s="63"/>
      <c r="J93" s="63"/>
      <c r="K93" s="66"/>
      <c r="L93" s="65"/>
      <c r="M93" s="67"/>
      <c r="N93" s="65"/>
      <c r="O93" s="65"/>
      <c r="P93" s="80"/>
    </row>
    <row r="94" spans="1:16" s="7" customFormat="1" ht="24.75" customHeight="1" outlineLevel="1" x14ac:dyDescent="0.25">
      <c r="A94" s="137">
        <v>47</v>
      </c>
      <c r="B94" s="64"/>
      <c r="C94" s="65"/>
      <c r="D94" s="63"/>
      <c r="E94" s="138"/>
      <c r="F94" s="138"/>
      <c r="G94" s="165" t="str">
        <f t="shared" si="2"/>
        <v/>
      </c>
      <c r="H94" s="64"/>
      <c r="I94" s="63"/>
      <c r="J94" s="63"/>
      <c r="K94" s="66"/>
      <c r="L94" s="65"/>
      <c r="M94" s="67"/>
      <c r="N94" s="65"/>
      <c r="O94" s="65"/>
      <c r="P94" s="80"/>
    </row>
    <row r="95" spans="1:16" s="7" customFormat="1" ht="24.75" customHeight="1" outlineLevel="1" x14ac:dyDescent="0.25">
      <c r="A95" s="137">
        <v>48</v>
      </c>
      <c r="B95" s="64"/>
      <c r="C95" s="65"/>
      <c r="D95" s="63"/>
      <c r="E95" s="138"/>
      <c r="F95" s="138"/>
      <c r="G95" s="165" t="str">
        <f t="shared" si="2"/>
        <v/>
      </c>
      <c r="H95" s="64"/>
      <c r="I95" s="63"/>
      <c r="J95" s="63"/>
      <c r="K95" s="66"/>
      <c r="L95" s="65"/>
      <c r="M95" s="67"/>
      <c r="N95" s="65"/>
      <c r="O95" s="65"/>
      <c r="P95" s="80"/>
    </row>
    <row r="96" spans="1:16" s="7" customFormat="1" ht="24.75" customHeight="1" outlineLevel="1" x14ac:dyDescent="0.25">
      <c r="A96" s="137">
        <v>49</v>
      </c>
      <c r="B96" s="64"/>
      <c r="C96" s="65"/>
      <c r="D96" s="63"/>
      <c r="E96" s="138"/>
      <c r="F96" s="138"/>
      <c r="G96" s="165" t="str">
        <f t="shared" si="2"/>
        <v/>
      </c>
      <c r="H96" s="64"/>
      <c r="I96" s="63"/>
      <c r="J96" s="63"/>
      <c r="K96" s="66"/>
      <c r="L96" s="65"/>
      <c r="M96" s="67"/>
      <c r="N96" s="65"/>
      <c r="O96" s="65"/>
      <c r="P96" s="80"/>
    </row>
    <row r="97" spans="1:16" s="7" customFormat="1" ht="24.75" customHeight="1" outlineLevel="1" x14ac:dyDescent="0.25">
      <c r="A97" s="137">
        <v>50</v>
      </c>
      <c r="B97" s="64"/>
      <c r="C97" s="65"/>
      <c r="D97" s="63"/>
      <c r="E97" s="138"/>
      <c r="F97" s="138"/>
      <c r="G97" s="165" t="str">
        <f t="shared" si="2"/>
        <v/>
      </c>
      <c r="H97" s="64"/>
      <c r="I97" s="63"/>
      <c r="J97" s="63"/>
      <c r="K97" s="66"/>
      <c r="L97" s="65"/>
      <c r="M97" s="67"/>
      <c r="N97" s="65"/>
      <c r="O97" s="65"/>
      <c r="P97" s="80"/>
    </row>
    <row r="98" spans="1:16" s="7" customFormat="1" ht="24.75" customHeight="1" outlineLevel="1" x14ac:dyDescent="0.25">
      <c r="A98" s="137">
        <v>51</v>
      </c>
      <c r="B98" s="64"/>
      <c r="C98" s="65"/>
      <c r="D98" s="63"/>
      <c r="E98" s="138"/>
      <c r="F98" s="138"/>
      <c r="G98" s="165" t="str">
        <f t="shared" si="2"/>
        <v/>
      </c>
      <c r="H98" s="64"/>
      <c r="I98" s="63"/>
      <c r="J98" s="63"/>
      <c r="K98" s="66"/>
      <c r="L98" s="65"/>
      <c r="M98" s="67"/>
      <c r="N98" s="65"/>
      <c r="O98" s="65"/>
      <c r="P98" s="80"/>
    </row>
    <row r="99" spans="1:16" s="7" customFormat="1" ht="24.75" customHeight="1" outlineLevel="1" x14ac:dyDescent="0.25">
      <c r="A99" s="137">
        <v>52</v>
      </c>
      <c r="B99" s="64"/>
      <c r="C99" s="65"/>
      <c r="D99" s="63"/>
      <c r="E99" s="138"/>
      <c r="F99" s="138"/>
      <c r="G99" s="165" t="str">
        <f t="shared" si="2"/>
        <v/>
      </c>
      <c r="H99" s="64"/>
      <c r="I99" s="63"/>
      <c r="J99" s="63"/>
      <c r="K99" s="66"/>
      <c r="L99" s="65"/>
      <c r="M99" s="67"/>
      <c r="N99" s="65"/>
      <c r="O99" s="65"/>
      <c r="P99" s="80"/>
    </row>
    <row r="100" spans="1:16" s="7" customFormat="1" ht="24.75" customHeight="1" outlineLevel="1" x14ac:dyDescent="0.25">
      <c r="A100" s="137">
        <v>53</v>
      </c>
      <c r="B100" s="64"/>
      <c r="C100" s="65"/>
      <c r="D100" s="63"/>
      <c r="E100" s="138"/>
      <c r="F100" s="138"/>
      <c r="G100" s="165" t="str">
        <f t="shared" si="2"/>
        <v/>
      </c>
      <c r="H100" s="64"/>
      <c r="I100" s="63"/>
      <c r="J100" s="63"/>
      <c r="K100" s="66"/>
      <c r="L100" s="65"/>
      <c r="M100" s="67"/>
      <c r="N100" s="65"/>
      <c r="O100" s="65"/>
      <c r="P100" s="80"/>
    </row>
    <row r="101" spans="1:16" s="7" customFormat="1" ht="24.75" customHeight="1" outlineLevel="1" x14ac:dyDescent="0.25">
      <c r="A101" s="137">
        <v>54</v>
      </c>
      <c r="B101" s="64"/>
      <c r="C101" s="65"/>
      <c r="D101" s="63"/>
      <c r="E101" s="138"/>
      <c r="F101" s="138"/>
      <c r="G101" s="165" t="str">
        <f t="shared" si="2"/>
        <v/>
      </c>
      <c r="H101" s="64"/>
      <c r="I101" s="63"/>
      <c r="J101" s="63"/>
      <c r="K101" s="66"/>
      <c r="L101" s="65"/>
      <c r="M101" s="67"/>
      <c r="N101" s="65"/>
      <c r="O101" s="65"/>
      <c r="P101" s="80"/>
    </row>
    <row r="102" spans="1:16" s="7" customFormat="1" ht="24.75" customHeight="1" outlineLevel="1" x14ac:dyDescent="0.25">
      <c r="A102" s="137">
        <v>55</v>
      </c>
      <c r="B102" s="64"/>
      <c r="C102" s="65"/>
      <c r="D102" s="63"/>
      <c r="E102" s="138"/>
      <c r="F102" s="138"/>
      <c r="G102" s="165" t="str">
        <f t="shared" si="2"/>
        <v/>
      </c>
      <c r="H102" s="64"/>
      <c r="I102" s="63"/>
      <c r="J102" s="63"/>
      <c r="K102" s="66"/>
      <c r="L102" s="65"/>
      <c r="M102" s="67"/>
      <c r="N102" s="65"/>
      <c r="O102" s="65"/>
      <c r="P102" s="80"/>
    </row>
    <row r="103" spans="1:16" s="7" customFormat="1" ht="24.75" customHeight="1" outlineLevel="1" x14ac:dyDescent="0.25">
      <c r="A103" s="137">
        <v>56</v>
      </c>
      <c r="B103" s="64"/>
      <c r="C103" s="65"/>
      <c r="D103" s="63"/>
      <c r="E103" s="138"/>
      <c r="F103" s="138"/>
      <c r="G103" s="165" t="str">
        <f t="shared" si="2"/>
        <v/>
      </c>
      <c r="H103" s="64"/>
      <c r="I103" s="63"/>
      <c r="J103" s="63"/>
      <c r="K103" s="66"/>
      <c r="L103" s="65"/>
      <c r="M103" s="67"/>
      <c r="N103" s="65"/>
      <c r="O103" s="65"/>
      <c r="P103" s="80"/>
    </row>
    <row r="104" spans="1:16" s="7" customFormat="1" ht="24.75" customHeight="1" outlineLevel="1" x14ac:dyDescent="0.25">
      <c r="A104" s="137">
        <v>57</v>
      </c>
      <c r="B104" s="64"/>
      <c r="C104" s="65"/>
      <c r="D104" s="63"/>
      <c r="E104" s="138"/>
      <c r="F104" s="138"/>
      <c r="G104" s="165" t="str">
        <f t="shared" si="2"/>
        <v/>
      </c>
      <c r="H104" s="64"/>
      <c r="I104" s="63"/>
      <c r="J104" s="63"/>
      <c r="K104" s="66"/>
      <c r="L104" s="65"/>
      <c r="M104" s="67"/>
      <c r="N104" s="65"/>
      <c r="O104" s="65"/>
      <c r="P104" s="80"/>
    </row>
    <row r="105" spans="1:16" s="7" customFormat="1" ht="24.75" customHeight="1" outlineLevel="1" x14ac:dyDescent="0.25">
      <c r="A105" s="137">
        <v>58</v>
      </c>
      <c r="B105" s="64"/>
      <c r="C105" s="65"/>
      <c r="D105" s="63"/>
      <c r="E105" s="138"/>
      <c r="F105" s="138"/>
      <c r="G105" s="165" t="str">
        <f t="shared" si="2"/>
        <v/>
      </c>
      <c r="H105" s="64"/>
      <c r="I105" s="63"/>
      <c r="J105" s="63"/>
      <c r="K105" s="66"/>
      <c r="L105" s="65"/>
      <c r="M105" s="67"/>
      <c r="N105" s="65"/>
      <c r="O105" s="65"/>
      <c r="P105" s="80"/>
    </row>
    <row r="106" spans="1:16" s="7" customFormat="1" ht="24.75" customHeight="1" outlineLevel="1" x14ac:dyDescent="0.25">
      <c r="A106" s="137">
        <v>59</v>
      </c>
      <c r="B106" s="64"/>
      <c r="C106" s="65"/>
      <c r="D106" s="63"/>
      <c r="E106" s="138"/>
      <c r="F106" s="138"/>
      <c r="G106" s="165" t="str">
        <f t="shared" si="2"/>
        <v/>
      </c>
      <c r="H106" s="64"/>
      <c r="I106" s="63"/>
      <c r="J106" s="63"/>
      <c r="K106" s="66"/>
      <c r="L106" s="65"/>
      <c r="M106" s="67"/>
      <c r="N106" s="65"/>
      <c r="O106" s="65"/>
      <c r="P106" s="80"/>
    </row>
    <row r="107" spans="1:16" s="7" customFormat="1" ht="24.75" customHeight="1" outlineLevel="1" thickBot="1" x14ac:dyDescent="0.3">
      <c r="A107" s="137">
        <v>60</v>
      </c>
      <c r="B107" s="64"/>
      <c r="C107" s="65"/>
      <c r="D107" s="63"/>
      <c r="E107" s="138"/>
      <c r="F107" s="138"/>
      <c r="G107" s="165" t="str">
        <f t="shared" si="2"/>
        <v/>
      </c>
      <c r="H107" s="64"/>
      <c r="I107" s="63"/>
      <c r="J107" s="63"/>
      <c r="K107" s="66"/>
      <c r="L107" s="65"/>
      <c r="M107" s="67"/>
      <c r="N107" s="65"/>
      <c r="O107" s="65"/>
      <c r="P107" s="80"/>
    </row>
    <row r="108" spans="1:16" ht="29.45" customHeight="1" thickBot="1" x14ac:dyDescent="0.3">
      <c r="O108" s="178" t="str">
        <f>HYPERLINK("#Integrante_1!A1","INICIO")</f>
        <v>INICIO</v>
      </c>
    </row>
    <row r="109" spans="1:16" s="19" customFormat="1" ht="31.5" customHeight="1" thickBot="1" x14ac:dyDescent="0.3">
      <c r="A109" s="216" t="s">
        <v>2638</v>
      </c>
      <c r="B109" s="217"/>
      <c r="C109" s="217"/>
      <c r="D109" s="217"/>
      <c r="E109" s="217"/>
      <c r="F109" s="217"/>
      <c r="G109" s="217"/>
      <c r="H109" s="217"/>
      <c r="I109" s="217"/>
      <c r="J109" s="217"/>
      <c r="K109" s="217"/>
      <c r="L109" s="217"/>
      <c r="M109" s="217"/>
      <c r="N109" s="217"/>
      <c r="O109" s="218"/>
      <c r="P109" s="77"/>
    </row>
    <row r="110" spans="1:16" ht="15" customHeight="1" x14ac:dyDescent="0.25">
      <c r="A110" s="219" t="s">
        <v>2660</v>
      </c>
      <c r="B110" s="220"/>
      <c r="C110" s="220"/>
      <c r="D110" s="220"/>
      <c r="E110" s="220"/>
      <c r="F110" s="220"/>
      <c r="G110" s="220"/>
      <c r="H110" s="220"/>
      <c r="I110" s="220"/>
      <c r="J110" s="220"/>
      <c r="K110" s="220"/>
      <c r="L110" s="220"/>
      <c r="M110" s="220"/>
      <c r="N110" s="220"/>
      <c r="O110" s="221"/>
    </row>
    <row r="111" spans="1:16" x14ac:dyDescent="0.25">
      <c r="A111" s="222"/>
      <c r="B111" s="223"/>
      <c r="C111" s="223"/>
      <c r="D111" s="223"/>
      <c r="E111" s="223"/>
      <c r="F111" s="223"/>
      <c r="G111" s="223"/>
      <c r="H111" s="223"/>
      <c r="I111" s="223"/>
      <c r="J111" s="223"/>
      <c r="K111" s="223"/>
      <c r="L111" s="223"/>
      <c r="M111" s="223"/>
      <c r="N111" s="223"/>
      <c r="O111" s="224"/>
    </row>
    <row r="112" spans="1:16" s="1" customFormat="1" ht="26.25" customHeight="1" x14ac:dyDescent="0.25">
      <c r="I112" s="229" t="s">
        <v>9</v>
      </c>
      <c r="J112" s="230"/>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6">
        <v>1</v>
      </c>
      <c r="B114" s="168" t="s">
        <v>2671</v>
      </c>
      <c r="C114" s="169" t="s">
        <v>31</v>
      </c>
      <c r="D114" s="115"/>
      <c r="E114" s="138"/>
      <c r="F114" s="138"/>
      <c r="G114" s="165" t="str">
        <f>IF(AND(E114&lt;&gt;"",F114&lt;&gt;""),((F114-E114)/30),"")</f>
        <v/>
      </c>
      <c r="H114" s="117"/>
      <c r="I114" s="116"/>
      <c r="J114" s="116"/>
      <c r="K114" s="118"/>
      <c r="L114" s="101" t="str">
        <f>+IF(AND(K114&gt;0,O114="Ejecución"),(K114/877802)*Tabla28[[#This Row],[% participación]],IF(AND(K114&gt;0,O114&lt;&gt;"Ejecución"),"-",""))</f>
        <v/>
      </c>
      <c r="M114" s="119"/>
      <c r="N114" s="174" t="str">
        <f>+IF(M116="No",1,IF(M116="Si","Ingrese %",""))</f>
        <v/>
      </c>
      <c r="O114" s="170" t="s">
        <v>1150</v>
      </c>
      <c r="P114" s="79"/>
    </row>
    <row r="115" spans="1:16" s="6" customFormat="1" ht="24.75" customHeight="1" x14ac:dyDescent="0.25">
      <c r="A115" s="136">
        <v>2</v>
      </c>
      <c r="B115" s="168" t="s">
        <v>2671</v>
      </c>
      <c r="C115" s="169" t="s">
        <v>31</v>
      </c>
      <c r="D115" s="63"/>
      <c r="E115" s="138"/>
      <c r="F115" s="138"/>
      <c r="G115" s="165" t="str">
        <f t="shared" ref="G115:G116" si="3">IF(AND(E115&lt;&gt;"",F115&lt;&gt;""),((F115-E115)/30),"")</f>
        <v/>
      </c>
      <c r="H115" s="64"/>
      <c r="I115" s="63"/>
      <c r="J115" s="63"/>
      <c r="K115" s="68"/>
      <c r="L115" s="101" t="str">
        <f>+IF(AND(K115&gt;0,O115="Ejecución"),(K115/877802)*Tabla28[[#This Row],[% participación]],IF(AND(K115&gt;0,O115&lt;&gt;"Ejecución"),"-",""))</f>
        <v/>
      </c>
      <c r="M115" s="65"/>
      <c r="N115" s="174" t="str">
        <f>+IF(M116="No",1,IF(M116="Si","Ingrese %",""))</f>
        <v/>
      </c>
      <c r="O115" s="170" t="s">
        <v>1150</v>
      </c>
      <c r="P115" s="79"/>
    </row>
    <row r="116" spans="1:16" s="6" customFormat="1" ht="24.75" customHeight="1" x14ac:dyDescent="0.25">
      <c r="A116" s="136">
        <v>3</v>
      </c>
      <c r="B116" s="168" t="s">
        <v>2671</v>
      </c>
      <c r="C116" s="169" t="s">
        <v>31</v>
      </c>
      <c r="D116" s="63"/>
      <c r="E116" s="138"/>
      <c r="F116" s="138"/>
      <c r="G116" s="165" t="str">
        <f t="shared" si="3"/>
        <v/>
      </c>
      <c r="H116" s="64"/>
      <c r="I116" s="63"/>
      <c r="J116" s="63"/>
      <c r="K116" s="68"/>
      <c r="L116" s="101" t="str">
        <f>+IF(AND(K116&gt;0,O116="Ejecución"),(K116/877802)*Tabla28[[#This Row],[% participación]],IF(AND(K116&gt;0,O116&lt;&gt;"Ejecución"),"-",""))</f>
        <v/>
      </c>
      <c r="M116" s="65"/>
      <c r="N116" s="174" t="str">
        <f t="shared" ref="N116:N160" si="4">+IF(M116="No",1,IF(M116="Si","Ingrese %",""))</f>
        <v/>
      </c>
      <c r="O116" s="170" t="s">
        <v>1150</v>
      </c>
      <c r="P116" s="79"/>
    </row>
    <row r="117" spans="1:16" s="6" customFormat="1" ht="24.75" customHeight="1" outlineLevel="1" x14ac:dyDescent="0.25">
      <c r="A117" s="136">
        <v>4</v>
      </c>
      <c r="B117" s="168" t="s">
        <v>2671</v>
      </c>
      <c r="C117" s="169" t="s">
        <v>31</v>
      </c>
      <c r="D117" s="63"/>
      <c r="E117" s="138"/>
      <c r="F117" s="138"/>
      <c r="G117" s="165" t="str">
        <f t="shared" ref="G117:G159" si="5">IF(AND(E117&lt;&gt;"",F117&lt;&gt;""),((F117-E117)/30),"")</f>
        <v/>
      </c>
      <c r="H117" s="64"/>
      <c r="I117" s="63"/>
      <c r="J117" s="63"/>
      <c r="K117" s="68"/>
      <c r="L117" s="101" t="str">
        <f>+IF(AND(K117&gt;0,O117="Ejecución"),(K117/877802)*Tabla28[[#This Row],[% participación]],IF(AND(K117&gt;0,O117&lt;&gt;"Ejecución"),"-",""))</f>
        <v/>
      </c>
      <c r="M117" s="65"/>
      <c r="N117" s="174" t="str">
        <f t="shared" si="4"/>
        <v/>
      </c>
      <c r="O117" s="170" t="s">
        <v>1150</v>
      </c>
      <c r="P117" s="79"/>
    </row>
    <row r="118" spans="1:16" s="7" customFormat="1" ht="24.75" customHeight="1" outlineLevel="1" x14ac:dyDescent="0.25">
      <c r="A118" s="137">
        <v>5</v>
      </c>
      <c r="B118" s="168" t="s">
        <v>2671</v>
      </c>
      <c r="C118" s="169" t="s">
        <v>31</v>
      </c>
      <c r="D118" s="63"/>
      <c r="E118" s="138"/>
      <c r="F118" s="138"/>
      <c r="G118" s="165" t="str">
        <f t="shared" si="5"/>
        <v/>
      </c>
      <c r="H118" s="64"/>
      <c r="I118" s="63"/>
      <c r="J118" s="63"/>
      <c r="K118" s="68"/>
      <c r="L118" s="101" t="str">
        <f>+IF(AND(K118&gt;0,O118="Ejecución"),(K118/877802)*Tabla28[[#This Row],[% participación]],IF(AND(K118&gt;0,O118&lt;&gt;"Ejecución"),"-",""))</f>
        <v/>
      </c>
      <c r="M118" s="65"/>
      <c r="N118" s="174" t="str">
        <f t="shared" si="4"/>
        <v/>
      </c>
      <c r="O118" s="170" t="s">
        <v>1150</v>
      </c>
      <c r="P118" s="80"/>
    </row>
    <row r="119" spans="1:16" s="7" customFormat="1" ht="24.75" customHeight="1" outlineLevel="1" x14ac:dyDescent="0.25">
      <c r="A119" s="137">
        <v>6</v>
      </c>
      <c r="B119" s="168" t="s">
        <v>2671</v>
      </c>
      <c r="C119" s="169" t="s">
        <v>31</v>
      </c>
      <c r="D119" s="63"/>
      <c r="E119" s="138"/>
      <c r="F119" s="138"/>
      <c r="G119" s="165" t="str">
        <f t="shared" si="5"/>
        <v/>
      </c>
      <c r="H119" s="64"/>
      <c r="I119" s="63"/>
      <c r="J119" s="63"/>
      <c r="K119" s="68"/>
      <c r="L119" s="101" t="str">
        <f>+IF(AND(K119&gt;0,O119="Ejecución"),(K119/877802)*Tabla28[[#This Row],[% participación]],IF(AND(K119&gt;0,O119&lt;&gt;"Ejecución"),"-",""))</f>
        <v/>
      </c>
      <c r="M119" s="65"/>
      <c r="N119" s="174" t="str">
        <f t="shared" si="4"/>
        <v/>
      </c>
      <c r="O119" s="170" t="s">
        <v>1150</v>
      </c>
      <c r="P119" s="80"/>
    </row>
    <row r="120" spans="1:16" s="7" customFormat="1" ht="24.75" customHeight="1" outlineLevel="1" x14ac:dyDescent="0.25">
      <c r="A120" s="137">
        <v>7</v>
      </c>
      <c r="B120" s="168" t="s">
        <v>2671</v>
      </c>
      <c r="C120" s="169" t="s">
        <v>31</v>
      </c>
      <c r="D120" s="63"/>
      <c r="E120" s="138"/>
      <c r="F120" s="138"/>
      <c r="G120" s="165" t="str">
        <f t="shared" si="5"/>
        <v/>
      </c>
      <c r="H120" s="64"/>
      <c r="I120" s="63"/>
      <c r="J120" s="63"/>
      <c r="K120" s="68"/>
      <c r="L120" s="101" t="str">
        <f>+IF(AND(K120&gt;0,O120="Ejecución"),(K120/877802)*Tabla28[[#This Row],[% participación]],IF(AND(K120&gt;0,O120&lt;&gt;"Ejecución"),"-",""))</f>
        <v/>
      </c>
      <c r="M120" s="65"/>
      <c r="N120" s="174" t="str">
        <f t="shared" si="4"/>
        <v/>
      </c>
      <c r="O120" s="170" t="s">
        <v>1150</v>
      </c>
      <c r="P120" s="80"/>
    </row>
    <row r="121" spans="1:16" s="7" customFormat="1" ht="24.75" customHeight="1" outlineLevel="1" x14ac:dyDescent="0.25">
      <c r="A121" s="137">
        <v>8</v>
      </c>
      <c r="B121" s="168" t="s">
        <v>2671</v>
      </c>
      <c r="C121" s="169" t="s">
        <v>31</v>
      </c>
      <c r="D121" s="63"/>
      <c r="E121" s="138"/>
      <c r="F121" s="138"/>
      <c r="G121" s="165" t="str">
        <f t="shared" si="5"/>
        <v/>
      </c>
      <c r="H121" s="103"/>
      <c r="I121" s="63"/>
      <c r="J121" s="63"/>
      <c r="K121" s="68"/>
      <c r="L121" s="101" t="str">
        <f>+IF(AND(K121&gt;0,O121="Ejecución"),(K121/877802)*Tabla28[[#This Row],[% participación]],IF(AND(K121&gt;0,O121&lt;&gt;"Ejecución"),"-",""))</f>
        <v/>
      </c>
      <c r="M121" s="65"/>
      <c r="N121" s="174" t="str">
        <f t="shared" si="4"/>
        <v/>
      </c>
      <c r="O121" s="170" t="s">
        <v>1150</v>
      </c>
      <c r="P121" s="80"/>
    </row>
    <row r="122" spans="1:16" s="7" customFormat="1" ht="24.75" customHeight="1" outlineLevel="1" x14ac:dyDescent="0.25">
      <c r="A122" s="137">
        <v>9</v>
      </c>
      <c r="B122" s="168" t="s">
        <v>2671</v>
      </c>
      <c r="C122" s="169" t="s">
        <v>31</v>
      </c>
      <c r="D122" s="63"/>
      <c r="E122" s="138"/>
      <c r="F122" s="138"/>
      <c r="G122" s="165" t="str">
        <f t="shared" si="5"/>
        <v/>
      </c>
      <c r="H122" s="64"/>
      <c r="I122" s="63"/>
      <c r="J122" s="63"/>
      <c r="K122" s="68"/>
      <c r="L122" s="101" t="str">
        <f>+IF(AND(K122&gt;0,O122="Ejecución"),(K122/877802)*Tabla28[[#This Row],[% participación]],IF(AND(K122&gt;0,O122&lt;&gt;"Ejecución"),"-",""))</f>
        <v/>
      </c>
      <c r="M122" s="65"/>
      <c r="N122" s="174" t="str">
        <f t="shared" si="4"/>
        <v/>
      </c>
      <c r="O122" s="170" t="s">
        <v>1150</v>
      </c>
      <c r="P122" s="80"/>
    </row>
    <row r="123" spans="1:16" s="7" customFormat="1" ht="24.75" customHeight="1" outlineLevel="1" x14ac:dyDescent="0.25">
      <c r="A123" s="137">
        <v>10</v>
      </c>
      <c r="B123" s="168" t="s">
        <v>2671</v>
      </c>
      <c r="C123" s="169" t="s">
        <v>31</v>
      </c>
      <c r="D123" s="63"/>
      <c r="E123" s="138"/>
      <c r="F123" s="138"/>
      <c r="G123" s="165" t="str">
        <f t="shared" si="5"/>
        <v/>
      </c>
      <c r="H123" s="64"/>
      <c r="I123" s="63"/>
      <c r="J123" s="63"/>
      <c r="K123" s="68"/>
      <c r="L123" s="101" t="str">
        <f>+IF(AND(K123&gt;0,O123="Ejecución"),(K123/877802)*Tabla28[[#This Row],[% participación]],IF(AND(K123&gt;0,O123&lt;&gt;"Ejecución"),"-",""))</f>
        <v/>
      </c>
      <c r="M123" s="65"/>
      <c r="N123" s="174" t="str">
        <f t="shared" si="4"/>
        <v/>
      </c>
      <c r="O123" s="170" t="s">
        <v>1150</v>
      </c>
      <c r="P123" s="80"/>
    </row>
    <row r="124" spans="1:16" s="7" customFormat="1" ht="24.75" customHeight="1" outlineLevel="1" x14ac:dyDescent="0.25">
      <c r="A124" s="137">
        <v>11</v>
      </c>
      <c r="B124" s="168" t="s">
        <v>2671</v>
      </c>
      <c r="C124" s="169" t="s">
        <v>31</v>
      </c>
      <c r="D124" s="63"/>
      <c r="E124" s="138"/>
      <c r="F124" s="138"/>
      <c r="G124" s="165" t="str">
        <f t="shared" si="5"/>
        <v/>
      </c>
      <c r="H124" s="64"/>
      <c r="I124" s="63"/>
      <c r="J124" s="63"/>
      <c r="K124" s="68"/>
      <c r="L124" s="101" t="str">
        <f>+IF(AND(K124&gt;0,O124="Ejecución"),(K124/877802)*Tabla28[[#This Row],[% participación]],IF(AND(K124&gt;0,O124&lt;&gt;"Ejecución"),"-",""))</f>
        <v/>
      </c>
      <c r="M124" s="65"/>
      <c r="N124" s="174" t="str">
        <f t="shared" si="4"/>
        <v/>
      </c>
      <c r="O124" s="170" t="s">
        <v>1150</v>
      </c>
      <c r="P124" s="80"/>
    </row>
    <row r="125" spans="1:16" s="7" customFormat="1" ht="24.75" customHeight="1" outlineLevel="1" x14ac:dyDescent="0.25">
      <c r="A125" s="137">
        <v>12</v>
      </c>
      <c r="B125" s="168" t="s">
        <v>2671</v>
      </c>
      <c r="C125" s="169" t="s">
        <v>31</v>
      </c>
      <c r="D125" s="63"/>
      <c r="E125" s="138"/>
      <c r="F125" s="138"/>
      <c r="G125" s="165" t="str">
        <f t="shared" si="5"/>
        <v/>
      </c>
      <c r="H125" s="64"/>
      <c r="I125" s="63"/>
      <c r="J125" s="63"/>
      <c r="K125" s="68"/>
      <c r="L125" s="101" t="str">
        <f>+IF(AND(K125&gt;0,O125="Ejecución"),(K125/877802)*Tabla28[[#This Row],[% participación]],IF(AND(K125&gt;0,O125&lt;&gt;"Ejecución"),"-",""))</f>
        <v/>
      </c>
      <c r="M125" s="65"/>
      <c r="N125" s="174" t="str">
        <f t="shared" si="4"/>
        <v/>
      </c>
      <c r="O125" s="170" t="s">
        <v>1150</v>
      </c>
      <c r="P125" s="80"/>
    </row>
    <row r="126" spans="1:16" s="7" customFormat="1" ht="24.75" customHeight="1" outlineLevel="1" x14ac:dyDescent="0.25">
      <c r="A126" s="137">
        <v>13</v>
      </c>
      <c r="B126" s="168" t="s">
        <v>2671</v>
      </c>
      <c r="C126" s="169" t="s">
        <v>31</v>
      </c>
      <c r="D126" s="63"/>
      <c r="E126" s="138"/>
      <c r="F126" s="138"/>
      <c r="G126" s="165" t="str">
        <f t="shared" si="5"/>
        <v/>
      </c>
      <c r="H126" s="64"/>
      <c r="I126" s="63"/>
      <c r="J126" s="63"/>
      <c r="K126" s="68"/>
      <c r="L126" s="101" t="str">
        <f>+IF(AND(K126&gt;0,O126="Ejecución"),(K126/877802)*Tabla28[[#This Row],[% participación]],IF(AND(K126&gt;0,O126&lt;&gt;"Ejecución"),"-",""))</f>
        <v/>
      </c>
      <c r="M126" s="65"/>
      <c r="N126" s="174" t="str">
        <f t="shared" si="4"/>
        <v/>
      </c>
      <c r="O126" s="170" t="s">
        <v>1150</v>
      </c>
      <c r="P126" s="80"/>
    </row>
    <row r="127" spans="1:16" s="7" customFormat="1" ht="24.75" customHeight="1" outlineLevel="1" x14ac:dyDescent="0.25">
      <c r="A127" s="137">
        <v>14</v>
      </c>
      <c r="B127" s="168" t="s">
        <v>2671</v>
      </c>
      <c r="C127" s="169" t="s">
        <v>31</v>
      </c>
      <c r="D127" s="63"/>
      <c r="E127" s="138"/>
      <c r="F127" s="138"/>
      <c r="G127" s="165" t="str">
        <f t="shared" si="5"/>
        <v/>
      </c>
      <c r="H127" s="64"/>
      <c r="I127" s="63"/>
      <c r="J127" s="63"/>
      <c r="K127" s="68"/>
      <c r="L127" s="101" t="str">
        <f>+IF(AND(K127&gt;0,O127="Ejecución"),(K127/877802)*Tabla28[[#This Row],[% participación]],IF(AND(K127&gt;0,O127&lt;&gt;"Ejecución"),"-",""))</f>
        <v/>
      </c>
      <c r="M127" s="65"/>
      <c r="N127" s="174" t="str">
        <f t="shared" si="4"/>
        <v/>
      </c>
      <c r="O127" s="170" t="s">
        <v>1150</v>
      </c>
      <c r="P127" s="80"/>
    </row>
    <row r="128" spans="1:16" s="7" customFormat="1" ht="24.75" customHeight="1" outlineLevel="1" x14ac:dyDescent="0.25">
      <c r="A128" s="137">
        <v>15</v>
      </c>
      <c r="B128" s="168" t="s">
        <v>2671</v>
      </c>
      <c r="C128" s="169" t="s">
        <v>31</v>
      </c>
      <c r="D128" s="63"/>
      <c r="E128" s="138"/>
      <c r="F128" s="138"/>
      <c r="G128" s="165" t="str">
        <f t="shared" si="5"/>
        <v/>
      </c>
      <c r="H128" s="64"/>
      <c r="I128" s="63"/>
      <c r="J128" s="63"/>
      <c r="K128" s="68"/>
      <c r="L128" s="101" t="str">
        <f>+IF(AND(K128&gt;0,O128="Ejecución"),(K128/877802)*Tabla28[[#This Row],[% participación]],IF(AND(K128&gt;0,O128&lt;&gt;"Ejecución"),"-",""))</f>
        <v/>
      </c>
      <c r="M128" s="65"/>
      <c r="N128" s="174" t="str">
        <f t="shared" si="4"/>
        <v/>
      </c>
      <c r="O128" s="170" t="s">
        <v>1150</v>
      </c>
      <c r="P128" s="80"/>
    </row>
    <row r="129" spans="1:16" s="7" customFormat="1" ht="24.75" customHeight="1" outlineLevel="1" x14ac:dyDescent="0.25">
      <c r="A129" s="137">
        <v>16</v>
      </c>
      <c r="B129" s="168" t="s">
        <v>2671</v>
      </c>
      <c r="C129" s="169" t="s">
        <v>31</v>
      </c>
      <c r="D129" s="63"/>
      <c r="E129" s="138"/>
      <c r="F129" s="138"/>
      <c r="G129" s="165" t="str">
        <f t="shared" si="5"/>
        <v/>
      </c>
      <c r="H129" s="64"/>
      <c r="I129" s="63"/>
      <c r="J129" s="63"/>
      <c r="K129" s="68"/>
      <c r="L129" s="101" t="str">
        <f>+IF(AND(K129&gt;0,O129="Ejecución"),(K129/877802)*Tabla28[[#This Row],[% participación]],IF(AND(K129&gt;0,O129&lt;&gt;"Ejecución"),"-",""))</f>
        <v/>
      </c>
      <c r="M129" s="65"/>
      <c r="N129" s="174" t="str">
        <f t="shared" si="4"/>
        <v/>
      </c>
      <c r="O129" s="170" t="s">
        <v>1150</v>
      </c>
      <c r="P129" s="80"/>
    </row>
    <row r="130" spans="1:16" s="7" customFormat="1" ht="24.75" customHeight="1" outlineLevel="1" x14ac:dyDescent="0.25">
      <c r="A130" s="137">
        <v>17</v>
      </c>
      <c r="B130" s="168" t="s">
        <v>2671</v>
      </c>
      <c r="C130" s="169" t="s">
        <v>31</v>
      </c>
      <c r="D130" s="63"/>
      <c r="E130" s="138"/>
      <c r="F130" s="138"/>
      <c r="G130" s="165" t="str">
        <f t="shared" si="5"/>
        <v/>
      </c>
      <c r="H130" s="64"/>
      <c r="I130" s="63"/>
      <c r="J130" s="63"/>
      <c r="K130" s="68"/>
      <c r="L130" s="101" t="str">
        <f>+IF(AND(K130&gt;0,O130="Ejecución"),(K130/877802)*Tabla28[[#This Row],[% participación]],IF(AND(K130&gt;0,O130&lt;&gt;"Ejecución"),"-",""))</f>
        <v/>
      </c>
      <c r="M130" s="65"/>
      <c r="N130" s="174" t="str">
        <f t="shared" si="4"/>
        <v/>
      </c>
      <c r="O130" s="170" t="s">
        <v>1150</v>
      </c>
      <c r="P130" s="80"/>
    </row>
    <row r="131" spans="1:16" s="7" customFormat="1" ht="24.75" customHeight="1" outlineLevel="1" x14ac:dyDescent="0.25">
      <c r="A131" s="137">
        <v>18</v>
      </c>
      <c r="B131" s="168" t="s">
        <v>2671</v>
      </c>
      <c r="C131" s="169" t="s">
        <v>31</v>
      </c>
      <c r="D131" s="63"/>
      <c r="E131" s="138"/>
      <c r="F131" s="138"/>
      <c r="G131" s="165" t="str">
        <f t="shared" si="5"/>
        <v/>
      </c>
      <c r="H131" s="64"/>
      <c r="I131" s="63"/>
      <c r="J131" s="63"/>
      <c r="K131" s="68"/>
      <c r="L131" s="101" t="str">
        <f>+IF(AND(K131&gt;0,O131="Ejecución"),(K131/877802)*Tabla28[[#This Row],[% participación]],IF(AND(K131&gt;0,O131&lt;&gt;"Ejecución"),"-",""))</f>
        <v/>
      </c>
      <c r="M131" s="65"/>
      <c r="N131" s="174" t="str">
        <f t="shared" si="4"/>
        <v/>
      </c>
      <c r="O131" s="170" t="s">
        <v>1150</v>
      </c>
      <c r="P131" s="80"/>
    </row>
    <row r="132" spans="1:16" s="7" customFormat="1" ht="24.75" customHeight="1" outlineLevel="1" x14ac:dyDescent="0.25">
      <c r="A132" s="137">
        <v>19</v>
      </c>
      <c r="B132" s="168" t="s">
        <v>2671</v>
      </c>
      <c r="C132" s="169" t="s">
        <v>31</v>
      </c>
      <c r="D132" s="63"/>
      <c r="E132" s="138"/>
      <c r="F132" s="138"/>
      <c r="G132" s="165" t="str">
        <f t="shared" si="5"/>
        <v/>
      </c>
      <c r="H132" s="64"/>
      <c r="I132" s="63"/>
      <c r="J132" s="63"/>
      <c r="K132" s="68"/>
      <c r="L132" s="101" t="str">
        <f>+IF(AND(K132&gt;0,O132="Ejecución"),(K132/877802)*Tabla28[[#This Row],[% participación]],IF(AND(K132&gt;0,O132&lt;&gt;"Ejecución"),"-",""))</f>
        <v/>
      </c>
      <c r="M132" s="65"/>
      <c r="N132" s="174" t="str">
        <f t="shared" si="4"/>
        <v/>
      </c>
      <c r="O132" s="170" t="s">
        <v>1150</v>
      </c>
      <c r="P132" s="80"/>
    </row>
    <row r="133" spans="1:16" s="7" customFormat="1" ht="24.75" customHeight="1" outlineLevel="1" x14ac:dyDescent="0.25">
      <c r="A133" s="137">
        <v>20</v>
      </c>
      <c r="B133" s="168" t="s">
        <v>2671</v>
      </c>
      <c r="C133" s="169" t="s">
        <v>31</v>
      </c>
      <c r="D133" s="63"/>
      <c r="E133" s="138"/>
      <c r="F133" s="138"/>
      <c r="G133" s="165" t="str">
        <f t="shared" si="5"/>
        <v/>
      </c>
      <c r="H133" s="64"/>
      <c r="I133" s="63"/>
      <c r="J133" s="63"/>
      <c r="K133" s="68"/>
      <c r="L133" s="101" t="str">
        <f>+IF(AND(K133&gt;0,O133="Ejecución"),(K133/877802)*Tabla28[[#This Row],[% participación]],IF(AND(K133&gt;0,O133&lt;&gt;"Ejecución"),"-",""))</f>
        <v/>
      </c>
      <c r="M133" s="65"/>
      <c r="N133" s="174" t="str">
        <f t="shared" si="4"/>
        <v/>
      </c>
      <c r="O133" s="170" t="s">
        <v>1150</v>
      </c>
      <c r="P133" s="80"/>
    </row>
    <row r="134" spans="1:16" s="7" customFormat="1" ht="24.75" customHeight="1" outlineLevel="1" x14ac:dyDescent="0.25">
      <c r="A134" s="137">
        <v>21</v>
      </c>
      <c r="B134" s="168" t="s">
        <v>2671</v>
      </c>
      <c r="C134" s="169" t="s">
        <v>31</v>
      </c>
      <c r="D134" s="63"/>
      <c r="E134" s="138"/>
      <c r="F134" s="138"/>
      <c r="G134" s="165" t="str">
        <f t="shared" si="5"/>
        <v/>
      </c>
      <c r="H134" s="64"/>
      <c r="I134" s="63"/>
      <c r="J134" s="63"/>
      <c r="K134" s="68"/>
      <c r="L134" s="101" t="str">
        <f>+IF(AND(K134&gt;0,O134="Ejecución"),(K134/877802)*Tabla28[[#This Row],[% participación]],IF(AND(K134&gt;0,O134&lt;&gt;"Ejecución"),"-",""))</f>
        <v/>
      </c>
      <c r="M134" s="65"/>
      <c r="N134" s="174" t="str">
        <f t="shared" si="4"/>
        <v/>
      </c>
      <c r="O134" s="170" t="s">
        <v>1150</v>
      </c>
      <c r="P134" s="80"/>
    </row>
    <row r="135" spans="1:16" s="7" customFormat="1" ht="24.75" customHeight="1" outlineLevel="1" x14ac:dyDescent="0.25">
      <c r="A135" s="137">
        <v>22</v>
      </c>
      <c r="B135" s="168" t="s">
        <v>2671</v>
      </c>
      <c r="C135" s="169" t="s">
        <v>31</v>
      </c>
      <c r="D135" s="63"/>
      <c r="E135" s="138"/>
      <c r="F135" s="138"/>
      <c r="G135" s="165" t="str">
        <f t="shared" si="5"/>
        <v/>
      </c>
      <c r="H135" s="64"/>
      <c r="I135" s="63"/>
      <c r="J135" s="63"/>
      <c r="K135" s="68"/>
      <c r="L135" s="101" t="str">
        <f>+IF(AND(K135&gt;0,O135="Ejecución"),(K135/877802)*Tabla28[[#This Row],[% participación]],IF(AND(K135&gt;0,O135&lt;&gt;"Ejecución"),"-",""))</f>
        <v/>
      </c>
      <c r="M135" s="65"/>
      <c r="N135" s="174" t="str">
        <f t="shared" si="4"/>
        <v/>
      </c>
      <c r="O135" s="170" t="s">
        <v>1150</v>
      </c>
      <c r="P135" s="80"/>
    </row>
    <row r="136" spans="1:16" s="7" customFormat="1" ht="24.75" customHeight="1" outlineLevel="1" x14ac:dyDescent="0.25">
      <c r="A136" s="137">
        <v>23</v>
      </c>
      <c r="B136" s="168" t="s">
        <v>2671</v>
      </c>
      <c r="C136" s="169" t="s">
        <v>31</v>
      </c>
      <c r="D136" s="63"/>
      <c r="E136" s="138"/>
      <c r="F136" s="138"/>
      <c r="G136" s="165" t="str">
        <f t="shared" si="5"/>
        <v/>
      </c>
      <c r="H136" s="64"/>
      <c r="I136" s="63"/>
      <c r="J136" s="63"/>
      <c r="K136" s="68"/>
      <c r="L136" s="101" t="str">
        <f>+IF(AND(K136&gt;0,O136="Ejecución"),(K136/877802)*Tabla28[[#This Row],[% participación]],IF(AND(K136&gt;0,O136&lt;&gt;"Ejecución"),"-",""))</f>
        <v/>
      </c>
      <c r="M136" s="65"/>
      <c r="N136" s="174" t="str">
        <f t="shared" si="4"/>
        <v/>
      </c>
      <c r="O136" s="170" t="s">
        <v>1150</v>
      </c>
      <c r="P136" s="80"/>
    </row>
    <row r="137" spans="1:16" s="7" customFormat="1" ht="24.75" customHeight="1" outlineLevel="1" x14ac:dyDescent="0.25">
      <c r="A137" s="137">
        <v>24</v>
      </c>
      <c r="B137" s="168" t="s">
        <v>2671</v>
      </c>
      <c r="C137" s="169" t="s">
        <v>31</v>
      </c>
      <c r="D137" s="63"/>
      <c r="E137" s="138"/>
      <c r="F137" s="138"/>
      <c r="G137" s="165" t="str">
        <f t="shared" si="5"/>
        <v/>
      </c>
      <c r="H137" s="64"/>
      <c r="I137" s="63"/>
      <c r="J137" s="63"/>
      <c r="K137" s="68"/>
      <c r="L137" s="101" t="str">
        <f>+IF(AND(K137&gt;0,O137="Ejecución"),(K137/877802)*Tabla28[[#This Row],[% participación]],IF(AND(K137&gt;0,O137&lt;&gt;"Ejecución"),"-",""))</f>
        <v/>
      </c>
      <c r="M137" s="65"/>
      <c r="N137" s="174" t="str">
        <f t="shared" si="4"/>
        <v/>
      </c>
      <c r="O137" s="170" t="s">
        <v>1150</v>
      </c>
      <c r="P137" s="80"/>
    </row>
    <row r="138" spans="1:16" s="7" customFormat="1" ht="24.75" customHeight="1" outlineLevel="1" x14ac:dyDescent="0.25">
      <c r="A138" s="137">
        <v>25</v>
      </c>
      <c r="B138" s="168" t="s">
        <v>2671</v>
      </c>
      <c r="C138" s="169" t="s">
        <v>31</v>
      </c>
      <c r="D138" s="63"/>
      <c r="E138" s="138"/>
      <c r="F138" s="138"/>
      <c r="G138" s="165" t="str">
        <f t="shared" si="5"/>
        <v/>
      </c>
      <c r="H138" s="64"/>
      <c r="I138" s="63"/>
      <c r="J138" s="63"/>
      <c r="K138" s="68"/>
      <c r="L138" s="101" t="str">
        <f>+IF(AND(K138&gt;0,O138="Ejecución"),(K138/877802)*Tabla28[[#This Row],[% participación]],IF(AND(K138&gt;0,O138&lt;&gt;"Ejecución"),"-",""))</f>
        <v/>
      </c>
      <c r="M138" s="65"/>
      <c r="N138" s="174" t="str">
        <f t="shared" si="4"/>
        <v/>
      </c>
      <c r="O138" s="170" t="s">
        <v>1150</v>
      </c>
      <c r="P138" s="80"/>
    </row>
    <row r="139" spans="1:16" s="7" customFormat="1" ht="24.75" customHeight="1" outlineLevel="1" x14ac:dyDescent="0.25">
      <c r="A139" s="137">
        <v>26</v>
      </c>
      <c r="B139" s="168" t="s">
        <v>2671</v>
      </c>
      <c r="C139" s="169" t="s">
        <v>31</v>
      </c>
      <c r="D139" s="63"/>
      <c r="E139" s="138"/>
      <c r="F139" s="138"/>
      <c r="G139" s="165" t="str">
        <f t="shared" si="5"/>
        <v/>
      </c>
      <c r="H139" s="64"/>
      <c r="I139" s="63"/>
      <c r="J139" s="63"/>
      <c r="K139" s="68"/>
      <c r="L139" s="101" t="str">
        <f>+IF(AND(K139&gt;0,O139="Ejecución"),(K139/877802)*Tabla28[[#This Row],[% participación]],IF(AND(K139&gt;0,O139&lt;&gt;"Ejecución"),"-",""))</f>
        <v/>
      </c>
      <c r="M139" s="65"/>
      <c r="N139" s="174" t="str">
        <f t="shared" si="4"/>
        <v/>
      </c>
      <c r="O139" s="170" t="s">
        <v>1150</v>
      </c>
      <c r="P139" s="80"/>
    </row>
    <row r="140" spans="1:16" s="7" customFormat="1" ht="24.75" customHeight="1" outlineLevel="1" x14ac:dyDescent="0.25">
      <c r="A140" s="137">
        <v>27</v>
      </c>
      <c r="B140" s="168" t="s">
        <v>2671</v>
      </c>
      <c r="C140" s="169" t="s">
        <v>31</v>
      </c>
      <c r="D140" s="63"/>
      <c r="E140" s="138"/>
      <c r="F140" s="138"/>
      <c r="G140" s="165" t="str">
        <f t="shared" si="5"/>
        <v/>
      </c>
      <c r="H140" s="64"/>
      <c r="I140" s="63"/>
      <c r="J140" s="63"/>
      <c r="K140" s="68"/>
      <c r="L140" s="101" t="str">
        <f>+IF(AND(K140&gt;0,O140="Ejecución"),(K140/877802)*Tabla28[[#This Row],[% participación]],IF(AND(K140&gt;0,O140&lt;&gt;"Ejecución"),"-",""))</f>
        <v/>
      </c>
      <c r="M140" s="65"/>
      <c r="N140" s="174" t="str">
        <f t="shared" si="4"/>
        <v/>
      </c>
      <c r="O140" s="170" t="s">
        <v>1150</v>
      </c>
      <c r="P140" s="80"/>
    </row>
    <row r="141" spans="1:16" s="7" customFormat="1" ht="24.75" customHeight="1" outlineLevel="1" x14ac:dyDescent="0.25">
      <c r="A141" s="137">
        <v>28</v>
      </c>
      <c r="B141" s="168" t="s">
        <v>2671</v>
      </c>
      <c r="C141" s="169" t="s">
        <v>31</v>
      </c>
      <c r="D141" s="63"/>
      <c r="E141" s="138"/>
      <c r="F141" s="138"/>
      <c r="G141" s="165" t="str">
        <f t="shared" si="5"/>
        <v/>
      </c>
      <c r="H141" s="64"/>
      <c r="I141" s="63"/>
      <c r="J141" s="63"/>
      <c r="K141" s="68"/>
      <c r="L141" s="101" t="str">
        <f>+IF(AND(K141&gt;0,O141="Ejecución"),(K141/877802)*Tabla28[[#This Row],[% participación]],IF(AND(K141&gt;0,O141&lt;&gt;"Ejecución"),"-",""))</f>
        <v/>
      </c>
      <c r="M141" s="65"/>
      <c r="N141" s="174" t="str">
        <f t="shared" si="4"/>
        <v/>
      </c>
      <c r="O141" s="170" t="s">
        <v>1150</v>
      </c>
      <c r="P141" s="80"/>
    </row>
    <row r="142" spans="1:16" s="7" customFormat="1" ht="24.75" customHeight="1" outlineLevel="1" x14ac:dyDescent="0.25">
      <c r="A142" s="137">
        <v>29</v>
      </c>
      <c r="B142" s="168" t="s">
        <v>2671</v>
      </c>
      <c r="C142" s="169" t="s">
        <v>31</v>
      </c>
      <c r="D142" s="63"/>
      <c r="E142" s="138"/>
      <c r="F142" s="138"/>
      <c r="G142" s="165" t="str">
        <f t="shared" si="5"/>
        <v/>
      </c>
      <c r="H142" s="64"/>
      <c r="I142" s="63"/>
      <c r="J142" s="63"/>
      <c r="K142" s="68"/>
      <c r="L142" s="101" t="str">
        <f>+IF(AND(K142&gt;0,O142="Ejecución"),(K142/877802)*Tabla28[[#This Row],[% participación]],IF(AND(K142&gt;0,O142&lt;&gt;"Ejecución"),"-",""))</f>
        <v/>
      </c>
      <c r="M142" s="65"/>
      <c r="N142" s="174" t="str">
        <f t="shared" si="4"/>
        <v/>
      </c>
      <c r="O142" s="170" t="s">
        <v>1150</v>
      </c>
      <c r="P142" s="80"/>
    </row>
    <row r="143" spans="1:16" s="7" customFormat="1" ht="24.75" customHeight="1" outlineLevel="1" x14ac:dyDescent="0.25">
      <c r="A143" s="137">
        <v>30</v>
      </c>
      <c r="B143" s="168" t="s">
        <v>2671</v>
      </c>
      <c r="C143" s="169" t="s">
        <v>31</v>
      </c>
      <c r="D143" s="63"/>
      <c r="E143" s="138"/>
      <c r="F143" s="138"/>
      <c r="G143" s="165" t="str">
        <f t="shared" si="5"/>
        <v/>
      </c>
      <c r="H143" s="64"/>
      <c r="I143" s="63"/>
      <c r="J143" s="63"/>
      <c r="K143" s="68"/>
      <c r="L143" s="101" t="str">
        <f>+IF(AND(K143&gt;0,O143="Ejecución"),(K143/877802)*Tabla28[[#This Row],[% participación]],IF(AND(K143&gt;0,O143&lt;&gt;"Ejecución"),"-",""))</f>
        <v/>
      </c>
      <c r="M143" s="65"/>
      <c r="N143" s="174" t="str">
        <f t="shared" si="4"/>
        <v/>
      </c>
      <c r="O143" s="170" t="s">
        <v>1150</v>
      </c>
      <c r="P143" s="80"/>
    </row>
    <row r="144" spans="1:16" s="7" customFormat="1" ht="24.75" customHeight="1" outlineLevel="1" x14ac:dyDescent="0.25">
      <c r="A144" s="137">
        <v>31</v>
      </c>
      <c r="B144" s="168" t="s">
        <v>2671</v>
      </c>
      <c r="C144" s="169" t="s">
        <v>31</v>
      </c>
      <c r="D144" s="63"/>
      <c r="E144" s="138"/>
      <c r="F144" s="138"/>
      <c r="G144" s="165" t="str">
        <f t="shared" si="5"/>
        <v/>
      </c>
      <c r="H144" s="64"/>
      <c r="I144" s="63"/>
      <c r="J144" s="63"/>
      <c r="K144" s="68"/>
      <c r="L144" s="101" t="str">
        <f>+IF(AND(K144&gt;0,O144="Ejecución"),(K144/877802)*Tabla28[[#This Row],[% participación]],IF(AND(K144&gt;0,O144&lt;&gt;"Ejecución"),"-",""))</f>
        <v/>
      </c>
      <c r="M144" s="65"/>
      <c r="N144" s="174" t="str">
        <f t="shared" si="4"/>
        <v/>
      </c>
      <c r="O144" s="170" t="s">
        <v>1150</v>
      </c>
      <c r="P144" s="80"/>
    </row>
    <row r="145" spans="1:16" s="7" customFormat="1" ht="24.75" customHeight="1" outlineLevel="1" x14ac:dyDescent="0.25">
      <c r="A145" s="137">
        <v>32</v>
      </c>
      <c r="B145" s="168" t="s">
        <v>2671</v>
      </c>
      <c r="C145" s="169" t="s">
        <v>31</v>
      </c>
      <c r="D145" s="63"/>
      <c r="E145" s="138"/>
      <c r="F145" s="138"/>
      <c r="G145" s="165" t="str">
        <f t="shared" si="5"/>
        <v/>
      </c>
      <c r="H145" s="64"/>
      <c r="I145" s="63"/>
      <c r="J145" s="63"/>
      <c r="K145" s="68"/>
      <c r="L145" s="101" t="str">
        <f>+IF(AND(K145&gt;0,O145="Ejecución"),(K145/877802)*Tabla28[[#This Row],[% participación]],IF(AND(K145&gt;0,O145&lt;&gt;"Ejecución"),"-",""))</f>
        <v/>
      </c>
      <c r="M145" s="65"/>
      <c r="N145" s="174" t="str">
        <f t="shared" si="4"/>
        <v/>
      </c>
      <c r="O145" s="170" t="s">
        <v>1150</v>
      </c>
      <c r="P145" s="80"/>
    </row>
    <row r="146" spans="1:16" s="7" customFormat="1" ht="24.75" customHeight="1" outlineLevel="1" x14ac:dyDescent="0.25">
      <c r="A146" s="137">
        <v>33</v>
      </c>
      <c r="B146" s="168" t="s">
        <v>2671</v>
      </c>
      <c r="C146" s="169" t="s">
        <v>31</v>
      </c>
      <c r="D146" s="63"/>
      <c r="E146" s="138"/>
      <c r="F146" s="138"/>
      <c r="G146" s="165" t="str">
        <f t="shared" si="5"/>
        <v/>
      </c>
      <c r="H146" s="64"/>
      <c r="I146" s="63"/>
      <c r="J146" s="63"/>
      <c r="K146" s="68"/>
      <c r="L146" s="101" t="str">
        <f>+IF(AND(K146&gt;0,O146="Ejecución"),(K146/877802)*Tabla28[[#This Row],[% participación]],IF(AND(K146&gt;0,O146&lt;&gt;"Ejecución"),"-",""))</f>
        <v/>
      </c>
      <c r="M146" s="65"/>
      <c r="N146" s="174" t="str">
        <f t="shared" si="4"/>
        <v/>
      </c>
      <c r="O146" s="170" t="s">
        <v>1150</v>
      </c>
      <c r="P146" s="80"/>
    </row>
    <row r="147" spans="1:16" s="7" customFormat="1" ht="24.75" customHeight="1" outlineLevel="1" x14ac:dyDescent="0.25">
      <c r="A147" s="137">
        <v>34</v>
      </c>
      <c r="B147" s="168" t="s">
        <v>2671</v>
      </c>
      <c r="C147" s="169" t="s">
        <v>31</v>
      </c>
      <c r="D147" s="63"/>
      <c r="E147" s="138"/>
      <c r="F147" s="138"/>
      <c r="G147" s="165" t="str">
        <f t="shared" si="5"/>
        <v/>
      </c>
      <c r="H147" s="64"/>
      <c r="I147" s="63"/>
      <c r="J147" s="63"/>
      <c r="K147" s="68"/>
      <c r="L147" s="101" t="str">
        <f>+IF(AND(K147&gt;0,O147="Ejecución"),(K147/877802)*Tabla28[[#This Row],[% participación]],IF(AND(K147&gt;0,O147&lt;&gt;"Ejecución"),"-",""))</f>
        <v/>
      </c>
      <c r="M147" s="65"/>
      <c r="N147" s="174" t="str">
        <f t="shared" si="4"/>
        <v/>
      </c>
      <c r="O147" s="170" t="s">
        <v>1150</v>
      </c>
      <c r="P147" s="80"/>
    </row>
    <row r="148" spans="1:16" s="7" customFormat="1" ht="24.75" customHeight="1" outlineLevel="1" x14ac:dyDescent="0.25">
      <c r="A148" s="137">
        <v>35</v>
      </c>
      <c r="B148" s="168" t="s">
        <v>2671</v>
      </c>
      <c r="C148" s="169" t="s">
        <v>31</v>
      </c>
      <c r="D148" s="63"/>
      <c r="E148" s="138"/>
      <c r="F148" s="138"/>
      <c r="G148" s="165" t="str">
        <f t="shared" si="5"/>
        <v/>
      </c>
      <c r="H148" s="64"/>
      <c r="I148" s="63"/>
      <c r="J148" s="63"/>
      <c r="K148" s="68"/>
      <c r="L148" s="101" t="str">
        <f>+IF(AND(K148&gt;0,O148="Ejecución"),(K148/877802)*Tabla28[[#This Row],[% participación]],IF(AND(K148&gt;0,O148&lt;&gt;"Ejecución"),"-",""))</f>
        <v/>
      </c>
      <c r="M148" s="65"/>
      <c r="N148" s="174" t="str">
        <f t="shared" si="4"/>
        <v/>
      </c>
      <c r="O148" s="170" t="s">
        <v>1150</v>
      </c>
      <c r="P148" s="80"/>
    </row>
    <row r="149" spans="1:16" s="7" customFormat="1" ht="24.75" customHeight="1" outlineLevel="1" x14ac:dyDescent="0.25">
      <c r="A149" s="137">
        <v>36</v>
      </c>
      <c r="B149" s="168" t="s">
        <v>2671</v>
      </c>
      <c r="C149" s="169" t="s">
        <v>31</v>
      </c>
      <c r="D149" s="63"/>
      <c r="E149" s="138"/>
      <c r="F149" s="138"/>
      <c r="G149" s="165" t="str">
        <f t="shared" si="5"/>
        <v/>
      </c>
      <c r="H149" s="64"/>
      <c r="I149" s="63"/>
      <c r="J149" s="63"/>
      <c r="K149" s="68"/>
      <c r="L149" s="101" t="str">
        <f>+IF(AND(K149&gt;0,O149="Ejecución"),(K149/877802)*Tabla28[[#This Row],[% participación]],IF(AND(K149&gt;0,O149&lt;&gt;"Ejecución"),"-",""))</f>
        <v/>
      </c>
      <c r="M149" s="65"/>
      <c r="N149" s="174" t="str">
        <f t="shared" si="4"/>
        <v/>
      </c>
      <c r="O149" s="170" t="s">
        <v>1150</v>
      </c>
      <c r="P149" s="80"/>
    </row>
    <row r="150" spans="1:16" s="7" customFormat="1" ht="24.75" customHeight="1" outlineLevel="1" x14ac:dyDescent="0.25">
      <c r="A150" s="137">
        <v>37</v>
      </c>
      <c r="B150" s="168" t="s">
        <v>2671</v>
      </c>
      <c r="C150" s="169" t="s">
        <v>31</v>
      </c>
      <c r="D150" s="63"/>
      <c r="E150" s="138"/>
      <c r="F150" s="138"/>
      <c r="G150" s="165" t="str">
        <f t="shared" si="5"/>
        <v/>
      </c>
      <c r="H150" s="64"/>
      <c r="I150" s="63"/>
      <c r="J150" s="63"/>
      <c r="K150" s="68"/>
      <c r="L150" s="101" t="str">
        <f>+IF(AND(K150&gt;0,O150="Ejecución"),(K150/877802)*Tabla28[[#This Row],[% participación]],IF(AND(K150&gt;0,O150&lt;&gt;"Ejecución"),"-",""))</f>
        <v/>
      </c>
      <c r="M150" s="65"/>
      <c r="N150" s="174" t="str">
        <f t="shared" si="4"/>
        <v/>
      </c>
      <c r="O150" s="170" t="s">
        <v>1150</v>
      </c>
      <c r="P150" s="80"/>
    </row>
    <row r="151" spans="1:16" s="7" customFormat="1" ht="24.75" customHeight="1" outlineLevel="1" x14ac:dyDescent="0.25">
      <c r="A151" s="137">
        <v>38</v>
      </c>
      <c r="B151" s="168" t="s">
        <v>2671</v>
      </c>
      <c r="C151" s="169" t="s">
        <v>31</v>
      </c>
      <c r="D151" s="63"/>
      <c r="E151" s="138"/>
      <c r="F151" s="138"/>
      <c r="G151" s="165" t="str">
        <f t="shared" si="5"/>
        <v/>
      </c>
      <c r="H151" s="64"/>
      <c r="I151" s="63"/>
      <c r="J151" s="63"/>
      <c r="K151" s="68"/>
      <c r="L151" s="101" t="str">
        <f>+IF(AND(K151&gt;0,O151="Ejecución"),(K151/877802)*Tabla28[[#This Row],[% participación]],IF(AND(K151&gt;0,O151&lt;&gt;"Ejecución"),"-",""))</f>
        <v/>
      </c>
      <c r="M151" s="65"/>
      <c r="N151" s="174" t="str">
        <f t="shared" si="4"/>
        <v/>
      </c>
      <c r="O151" s="170" t="s">
        <v>1150</v>
      </c>
      <c r="P151" s="80"/>
    </row>
    <row r="152" spans="1:16" s="7" customFormat="1" ht="24.75" customHeight="1" outlineLevel="1" x14ac:dyDescent="0.25">
      <c r="A152" s="137">
        <v>39</v>
      </c>
      <c r="B152" s="168" t="s">
        <v>2671</v>
      </c>
      <c r="C152" s="169" t="s">
        <v>31</v>
      </c>
      <c r="D152" s="63"/>
      <c r="E152" s="138"/>
      <c r="F152" s="138"/>
      <c r="G152" s="165" t="str">
        <f t="shared" si="5"/>
        <v/>
      </c>
      <c r="H152" s="64"/>
      <c r="I152" s="63"/>
      <c r="J152" s="63"/>
      <c r="K152" s="68"/>
      <c r="L152" s="101" t="str">
        <f>+IF(AND(K152&gt;0,O152="Ejecución"),(K152/877802)*Tabla28[[#This Row],[% participación]],IF(AND(K152&gt;0,O152&lt;&gt;"Ejecución"),"-",""))</f>
        <v/>
      </c>
      <c r="M152" s="65"/>
      <c r="N152" s="174" t="str">
        <f t="shared" si="4"/>
        <v/>
      </c>
      <c r="O152" s="170" t="s">
        <v>1150</v>
      </c>
      <c r="P152" s="80"/>
    </row>
    <row r="153" spans="1:16" s="7" customFormat="1" ht="24.75" customHeight="1" outlineLevel="1" x14ac:dyDescent="0.25">
      <c r="A153" s="137">
        <v>40</v>
      </c>
      <c r="B153" s="168" t="s">
        <v>2671</v>
      </c>
      <c r="C153" s="169" t="s">
        <v>31</v>
      </c>
      <c r="D153" s="63"/>
      <c r="E153" s="138"/>
      <c r="F153" s="138"/>
      <c r="G153" s="165" t="str">
        <f t="shared" si="5"/>
        <v/>
      </c>
      <c r="H153" s="64"/>
      <c r="I153" s="63"/>
      <c r="J153" s="63"/>
      <c r="K153" s="68"/>
      <c r="L153" s="101" t="str">
        <f>+IF(AND(K153&gt;0,O153="Ejecución"),(K153/877802)*Tabla28[[#This Row],[% participación]],IF(AND(K153&gt;0,O153&lt;&gt;"Ejecución"),"-",""))</f>
        <v/>
      </c>
      <c r="M153" s="65"/>
      <c r="N153" s="174" t="str">
        <f t="shared" si="4"/>
        <v/>
      </c>
      <c r="O153" s="170" t="s">
        <v>1150</v>
      </c>
      <c r="P153" s="80"/>
    </row>
    <row r="154" spans="1:16" s="7" customFormat="1" ht="24.75" customHeight="1" outlineLevel="1" x14ac:dyDescent="0.25">
      <c r="A154" s="137">
        <v>41</v>
      </c>
      <c r="B154" s="168" t="s">
        <v>2671</v>
      </c>
      <c r="C154" s="169" t="s">
        <v>31</v>
      </c>
      <c r="D154" s="63"/>
      <c r="E154" s="138"/>
      <c r="F154" s="138"/>
      <c r="G154" s="165" t="str">
        <f t="shared" si="5"/>
        <v/>
      </c>
      <c r="H154" s="64"/>
      <c r="I154" s="63"/>
      <c r="J154" s="63"/>
      <c r="K154" s="68"/>
      <c r="L154" s="101" t="str">
        <f>+IF(AND(K154&gt;0,O154="Ejecución"),(K154/877802)*Tabla28[[#This Row],[% participación]],IF(AND(K154&gt;0,O154&lt;&gt;"Ejecución"),"-",""))</f>
        <v/>
      </c>
      <c r="M154" s="65"/>
      <c r="N154" s="174" t="str">
        <f t="shared" si="4"/>
        <v/>
      </c>
      <c r="O154" s="170" t="s">
        <v>1150</v>
      </c>
      <c r="P154" s="80"/>
    </row>
    <row r="155" spans="1:16" s="7" customFormat="1" ht="24.75" customHeight="1" outlineLevel="1" x14ac:dyDescent="0.25">
      <c r="A155" s="137">
        <v>42</v>
      </c>
      <c r="B155" s="168" t="s">
        <v>2671</v>
      </c>
      <c r="C155" s="169" t="s">
        <v>31</v>
      </c>
      <c r="D155" s="63"/>
      <c r="E155" s="138"/>
      <c r="F155" s="138"/>
      <c r="G155" s="165" t="str">
        <f t="shared" si="5"/>
        <v/>
      </c>
      <c r="H155" s="64"/>
      <c r="I155" s="63"/>
      <c r="J155" s="63"/>
      <c r="K155" s="68"/>
      <c r="L155" s="101" t="str">
        <f>+IF(AND(K155&gt;0,O155="Ejecución"),(K155/877802)*Tabla28[[#This Row],[% participación]],IF(AND(K155&gt;0,O155&lt;&gt;"Ejecución"),"-",""))</f>
        <v/>
      </c>
      <c r="M155" s="65"/>
      <c r="N155" s="174" t="str">
        <f t="shared" si="4"/>
        <v/>
      </c>
      <c r="O155" s="170" t="s">
        <v>1150</v>
      </c>
      <c r="P155" s="80"/>
    </row>
    <row r="156" spans="1:16" s="7" customFormat="1" ht="24" customHeight="1" outlineLevel="1" x14ac:dyDescent="0.25">
      <c r="A156" s="137">
        <v>43</v>
      </c>
      <c r="B156" s="168" t="s">
        <v>2671</v>
      </c>
      <c r="C156" s="169" t="s">
        <v>31</v>
      </c>
      <c r="D156" s="63"/>
      <c r="E156" s="138"/>
      <c r="F156" s="138"/>
      <c r="G156" s="165" t="str">
        <f t="shared" si="5"/>
        <v/>
      </c>
      <c r="H156" s="64"/>
      <c r="I156" s="63"/>
      <c r="J156" s="63"/>
      <c r="K156" s="68"/>
      <c r="L156" s="101" t="str">
        <f>+IF(AND(K156&gt;0,O156="Ejecución"),(K156/877802)*Tabla28[[#This Row],[% participación]],IF(AND(K156&gt;0,O156&lt;&gt;"Ejecución"),"-",""))</f>
        <v/>
      </c>
      <c r="M156" s="65"/>
      <c r="N156" s="174" t="str">
        <f t="shared" si="4"/>
        <v/>
      </c>
      <c r="O156" s="170" t="s">
        <v>1150</v>
      </c>
      <c r="P156" s="80"/>
    </row>
    <row r="157" spans="1:16" s="7" customFormat="1" ht="24.75" customHeight="1" outlineLevel="1" x14ac:dyDescent="0.25">
      <c r="A157" s="137">
        <v>44</v>
      </c>
      <c r="B157" s="168" t="s">
        <v>2671</v>
      </c>
      <c r="C157" s="169" t="s">
        <v>31</v>
      </c>
      <c r="D157" s="63"/>
      <c r="E157" s="138"/>
      <c r="F157" s="138"/>
      <c r="G157" s="165" t="str">
        <f t="shared" si="5"/>
        <v/>
      </c>
      <c r="H157" s="64"/>
      <c r="I157" s="63"/>
      <c r="J157" s="63"/>
      <c r="K157" s="68"/>
      <c r="L157" s="101" t="str">
        <f>+IF(AND(K157&gt;0,O157="Ejecución"),(K157/877802)*Tabla28[[#This Row],[% participación]],IF(AND(K157&gt;0,O157&lt;&gt;"Ejecución"),"-",""))</f>
        <v/>
      </c>
      <c r="M157" s="65"/>
      <c r="N157" s="174" t="str">
        <f t="shared" si="4"/>
        <v/>
      </c>
      <c r="O157" s="170" t="s">
        <v>1150</v>
      </c>
      <c r="P157" s="80"/>
    </row>
    <row r="158" spans="1:16" s="7" customFormat="1" ht="24.75" customHeight="1" outlineLevel="1" x14ac:dyDescent="0.25">
      <c r="A158" s="137">
        <v>45</v>
      </c>
      <c r="B158" s="168" t="s">
        <v>2671</v>
      </c>
      <c r="C158" s="169" t="s">
        <v>31</v>
      </c>
      <c r="D158" s="63"/>
      <c r="E158" s="138"/>
      <c r="F158" s="138"/>
      <c r="G158" s="165" t="str">
        <f t="shared" si="5"/>
        <v/>
      </c>
      <c r="H158" s="64"/>
      <c r="I158" s="63"/>
      <c r="J158" s="63"/>
      <c r="K158" s="68"/>
      <c r="L158" s="101" t="str">
        <f>+IF(AND(K158&gt;0,O158="Ejecución"),(K158/877802)*Tabla28[[#This Row],[% participación]],IF(AND(K158&gt;0,O158&lt;&gt;"Ejecución"),"-",""))</f>
        <v/>
      </c>
      <c r="M158" s="65"/>
      <c r="N158" s="174" t="str">
        <f t="shared" si="4"/>
        <v/>
      </c>
      <c r="O158" s="170" t="s">
        <v>1150</v>
      </c>
      <c r="P158" s="80"/>
    </row>
    <row r="159" spans="1:16" s="7" customFormat="1" ht="24.75" customHeight="1" outlineLevel="1" x14ac:dyDescent="0.25">
      <c r="A159" s="137">
        <v>46</v>
      </c>
      <c r="B159" s="168" t="s">
        <v>2671</v>
      </c>
      <c r="C159" s="169" t="s">
        <v>31</v>
      </c>
      <c r="D159" s="63"/>
      <c r="E159" s="138"/>
      <c r="F159" s="138"/>
      <c r="G159" s="165" t="str">
        <f t="shared" si="5"/>
        <v/>
      </c>
      <c r="H159" s="64"/>
      <c r="I159" s="63"/>
      <c r="J159" s="63"/>
      <c r="K159" s="68"/>
      <c r="L159" s="101" t="str">
        <f>+IF(AND(K159&gt;0,O159="Ejecución"),(K159/877802)*Tabla28[[#This Row],[% participación]],IF(AND(K159&gt;0,O159&lt;&gt;"Ejecución"),"-",""))</f>
        <v/>
      </c>
      <c r="M159" s="65"/>
      <c r="N159" s="174" t="str">
        <f t="shared" si="4"/>
        <v/>
      </c>
      <c r="O159" s="170" t="s">
        <v>1150</v>
      </c>
      <c r="P159" s="80"/>
    </row>
    <row r="160" spans="1:16" s="7" customFormat="1" ht="24.75" customHeight="1" outlineLevel="1" thickBot="1" x14ac:dyDescent="0.3">
      <c r="A160" s="137">
        <v>47</v>
      </c>
      <c r="B160" s="168" t="s">
        <v>2671</v>
      </c>
      <c r="C160" s="169" t="s">
        <v>31</v>
      </c>
      <c r="D160" s="63"/>
      <c r="E160" s="138"/>
      <c r="F160" s="138"/>
      <c r="G160" s="165" t="str">
        <f t="shared" ref="G160" si="6">IF(AND(E160&lt;&gt;"",F160&lt;&gt;""),((F160-E160)/30),"")</f>
        <v/>
      </c>
      <c r="H160" s="64"/>
      <c r="I160" s="63"/>
      <c r="J160" s="63"/>
      <c r="K160" s="68"/>
      <c r="L160" s="101" t="str">
        <f>+IF(AND(K160&gt;0,O160="Ejecución"),(K160/877802)*Tabla28[[#This Row],[% participación]],IF(AND(K160&gt;0,O160&lt;&gt;"Ejecución"),"-",""))</f>
        <v/>
      </c>
      <c r="M160" s="65"/>
      <c r="N160" s="174" t="str">
        <f t="shared" si="4"/>
        <v/>
      </c>
      <c r="O160" s="170" t="s">
        <v>1150</v>
      </c>
      <c r="P160" s="80"/>
    </row>
    <row r="161" spans="1:28" ht="23.1" customHeight="1" thickBot="1" x14ac:dyDescent="0.3">
      <c r="O161" s="178" t="str">
        <f>HYPERLINK("#Integrante_1!A1","INICIO")</f>
        <v>INICIO</v>
      </c>
    </row>
    <row r="162" spans="1:28" s="19" customFormat="1" ht="31.5" customHeight="1" thickBot="1" x14ac:dyDescent="0.3">
      <c r="A162" s="212" t="s">
        <v>13</v>
      </c>
      <c r="B162" s="213"/>
      <c r="C162" s="213"/>
      <c r="D162" s="213"/>
      <c r="E162" s="214"/>
      <c r="F162" s="213" t="s">
        <v>15</v>
      </c>
      <c r="G162" s="213"/>
      <c r="H162" s="213"/>
      <c r="I162" s="212" t="s">
        <v>16</v>
      </c>
      <c r="J162" s="213"/>
      <c r="K162" s="213"/>
      <c r="L162" s="213"/>
      <c r="M162" s="213"/>
      <c r="N162" s="213"/>
      <c r="O162" s="214"/>
      <c r="P162" s="77"/>
    </row>
    <row r="163" spans="1:28" ht="51.75" customHeight="1" x14ac:dyDescent="0.25">
      <c r="A163" s="237" t="s">
        <v>2664</v>
      </c>
      <c r="B163" s="238"/>
      <c r="C163" s="238"/>
      <c r="D163" s="238"/>
      <c r="E163" s="239"/>
      <c r="F163" s="240" t="s">
        <v>2665</v>
      </c>
      <c r="G163" s="240"/>
      <c r="H163" s="240"/>
      <c r="I163" s="237" t="s">
        <v>2635</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0"/>
      <c r="O164" s="8"/>
      <c r="Q164" s="4" t="s">
        <v>2649</v>
      </c>
    </row>
    <row r="165" spans="1:28" x14ac:dyDescent="0.25">
      <c r="A165" s="9"/>
      <c r="B165" s="241" t="s">
        <v>2618</v>
      </c>
      <c r="C165" s="241"/>
      <c r="D165" s="241"/>
      <c r="E165" s="8"/>
      <c r="F165" s="5"/>
      <c r="G165" s="242" t="s">
        <v>2618</v>
      </c>
      <c r="H165" s="242"/>
      <c r="I165" s="243" t="s">
        <v>1164</v>
      </c>
      <c r="J165" s="244"/>
      <c r="K165" s="244"/>
      <c r="L165" s="244"/>
      <c r="M165" s="244"/>
      <c r="N165" s="108" t="s">
        <v>1148</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8" t="s">
        <v>26</v>
      </c>
      <c r="E167" s="8"/>
      <c r="F167" s="5"/>
      <c r="G167" s="108" t="s">
        <v>26</v>
      </c>
      <c r="I167" s="245" t="s">
        <v>2648</v>
      </c>
      <c r="J167" s="246"/>
      <c r="K167" s="246"/>
      <c r="L167" s="246"/>
      <c r="M167" s="246"/>
      <c r="N167" s="246"/>
      <c r="O167" s="247"/>
      <c r="U167" s="51"/>
    </row>
    <row r="168" spans="1:28" x14ac:dyDescent="0.25">
      <c r="A168" s="9"/>
      <c r="B168" s="215" t="s">
        <v>2662</v>
      </c>
      <c r="C168" s="215"/>
      <c r="D168" s="215"/>
      <c r="E168" s="8"/>
      <c r="F168" s="5"/>
      <c r="H168" s="82" t="s">
        <v>2661</v>
      </c>
      <c r="I168" s="245"/>
      <c r="J168" s="246"/>
      <c r="K168" s="246"/>
      <c r="L168" s="246"/>
      <c r="M168" s="246"/>
      <c r="N168" s="246"/>
      <c r="O168" s="247"/>
      <c r="Q168" s="51"/>
    </row>
    <row r="169" spans="1:28" x14ac:dyDescent="0.25">
      <c r="A169" s="9"/>
      <c r="B169" s="74" t="s">
        <v>2657</v>
      </c>
      <c r="C169" s="5"/>
      <c r="D169" s="5"/>
      <c r="E169" s="8"/>
      <c r="F169" s="81"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12" t="s">
        <v>2677</v>
      </c>
      <c r="B172" s="213"/>
      <c r="C172" s="213"/>
      <c r="D172" s="213"/>
      <c r="E172" s="213"/>
      <c r="F172" s="213"/>
      <c r="G172" s="213"/>
      <c r="H172" s="213"/>
      <c r="I172" s="213"/>
      <c r="J172" s="213"/>
      <c r="K172" s="213"/>
      <c r="L172" s="213"/>
      <c r="M172" s="213"/>
      <c r="N172" s="213"/>
      <c r="O172" s="214"/>
      <c r="P172" s="77"/>
    </row>
    <row r="173" spans="1:28" ht="15" customHeight="1" x14ac:dyDescent="0.25">
      <c r="A173" s="231" t="s">
        <v>2676</v>
      </c>
      <c r="B173" s="232"/>
      <c r="C173" s="232"/>
      <c r="D173" s="232"/>
      <c r="E173" s="232"/>
      <c r="F173" s="232"/>
      <c r="G173" s="232"/>
      <c r="H173" s="232"/>
      <c r="I173" s="232"/>
      <c r="J173" s="232"/>
      <c r="K173" s="232"/>
      <c r="L173" s="232"/>
      <c r="M173" s="232"/>
      <c r="N173" s="232"/>
      <c r="O173" s="233"/>
    </row>
    <row r="174" spans="1:28" ht="24" thickBot="1" x14ac:dyDescent="0.3">
      <c r="A174" s="234"/>
      <c r="B174" s="235"/>
      <c r="C174" s="235"/>
      <c r="D174" s="235"/>
      <c r="E174" s="235"/>
      <c r="F174" s="235"/>
      <c r="G174" s="235"/>
      <c r="H174" s="235"/>
      <c r="I174" s="235"/>
      <c r="J174" s="235"/>
      <c r="K174" s="235"/>
      <c r="L174" s="235"/>
      <c r="M174" s="235"/>
      <c r="N174" s="235"/>
      <c r="O174" s="23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1" t="s">
        <v>2670</v>
      </c>
      <c r="C176" s="201"/>
      <c r="D176" s="201"/>
      <c r="E176" s="201"/>
      <c r="F176" s="201"/>
      <c r="G176" s="201"/>
      <c r="H176" s="20"/>
      <c r="I176" s="208" t="s">
        <v>2674</v>
      </c>
      <c r="J176" s="209"/>
      <c r="K176" s="209"/>
      <c r="L176" s="209"/>
      <c r="M176" s="209"/>
      <c r="O176" s="178" t="str">
        <f>HYPERLINK("#Integrante_1!A1","INICIO")</f>
        <v>INICIO</v>
      </c>
      <c r="Q176" s="19"/>
      <c r="R176" s="19"/>
      <c r="S176" s="19"/>
      <c r="T176" s="19"/>
      <c r="U176" s="19"/>
      <c r="V176" s="19"/>
      <c r="W176" s="19"/>
      <c r="X176" s="19"/>
      <c r="Y176" s="19"/>
      <c r="Z176" s="19"/>
      <c r="AA176" s="19"/>
      <c r="AB176" s="19"/>
    </row>
    <row r="177" spans="1:28" ht="23.25" x14ac:dyDescent="0.25">
      <c r="A177" s="9"/>
      <c r="B177" s="202" t="s">
        <v>17</v>
      </c>
      <c r="C177" s="203"/>
      <c r="D177" s="204"/>
      <c r="E177" s="208" t="s">
        <v>2620</v>
      </c>
      <c r="F177" s="209"/>
      <c r="G177" s="210"/>
      <c r="H177" s="5"/>
      <c r="I177" s="202" t="s">
        <v>17</v>
      </c>
      <c r="J177" s="203"/>
      <c r="K177" s="203"/>
      <c r="L177" s="204"/>
      <c r="M177" s="262" t="s">
        <v>2679</v>
      </c>
      <c r="O177" s="8"/>
      <c r="Q177" s="19"/>
      <c r="R177" s="28"/>
      <c r="S177" s="28" t="s">
        <v>2619</v>
      </c>
      <c r="T177" s="19"/>
      <c r="U177" s="19"/>
      <c r="V177" s="19"/>
      <c r="W177" s="19"/>
      <c r="X177" s="19"/>
      <c r="Y177" s="19"/>
      <c r="Z177" s="19"/>
      <c r="AA177" s="19"/>
      <c r="AB177" s="19"/>
    </row>
    <row r="178" spans="1:28" ht="23.25" x14ac:dyDescent="0.25">
      <c r="A178" s="9"/>
      <c r="B178" s="205"/>
      <c r="C178" s="206"/>
      <c r="D178" s="207"/>
      <c r="E178" s="28" t="s">
        <v>2621</v>
      </c>
      <c r="F178" s="28" t="s">
        <v>2622</v>
      </c>
      <c r="G178" s="28" t="s">
        <v>2623</v>
      </c>
      <c r="H178" s="5"/>
      <c r="I178" s="256"/>
      <c r="J178" s="257"/>
      <c r="K178" s="257"/>
      <c r="L178" s="258"/>
      <c r="M178" s="263"/>
      <c r="O178" s="8"/>
      <c r="Q178" s="19"/>
      <c r="R178" s="28" t="s">
        <v>2623</v>
      </c>
      <c r="S178" s="28" t="s">
        <v>2621</v>
      </c>
      <c r="T178" s="19"/>
      <c r="U178" s="19"/>
      <c r="V178" s="19"/>
      <c r="W178" s="19"/>
      <c r="X178" s="19"/>
      <c r="Y178" s="19"/>
      <c r="Z178" s="19"/>
      <c r="AA178" s="19"/>
      <c r="AB178" s="19"/>
    </row>
    <row r="179" spans="1:28" ht="23.25" x14ac:dyDescent="0.25">
      <c r="A179" s="9"/>
      <c r="B179" s="254" t="s">
        <v>2670</v>
      </c>
      <c r="C179" s="254"/>
      <c r="D179" s="254"/>
      <c r="E179" s="24">
        <v>0.02</v>
      </c>
      <c r="F179" s="171"/>
      <c r="G179" s="172" t="str">
        <f>IF(F179&gt;0,SUM(E179+F179),"")</f>
        <v/>
      </c>
      <c r="H179" s="5"/>
      <c r="I179" s="259" t="s">
        <v>2674</v>
      </c>
      <c r="J179" s="260"/>
      <c r="K179" s="260"/>
      <c r="L179" s="261"/>
      <c r="M179" s="171"/>
      <c r="O179" s="8"/>
      <c r="Q179" s="19"/>
      <c r="R179" s="172" t="str">
        <f>IF(M179&gt;0,SUM(S179+M179),"")</f>
        <v/>
      </c>
      <c r="S179" s="24">
        <v>0.02</v>
      </c>
      <c r="T179" s="19"/>
      <c r="U179" s="19"/>
      <c r="V179" s="19"/>
      <c r="W179" s="19"/>
      <c r="X179" s="19"/>
      <c r="Y179" s="19"/>
      <c r="Z179" s="19"/>
      <c r="AA179" s="19"/>
      <c r="AB179" s="19"/>
    </row>
    <row r="180" spans="1:28" ht="23.25" hidden="1" x14ac:dyDescent="0.25">
      <c r="A180" s="9"/>
      <c r="B180" s="254" t="s">
        <v>1165</v>
      </c>
      <c r="C180" s="254"/>
      <c r="D180" s="254"/>
      <c r="E180" s="24">
        <v>0.02</v>
      </c>
      <c r="F180" s="69"/>
      <c r="G180" s="156" t="str">
        <f>IF(F180&gt;0,SUM(E180+F180),"")</f>
        <v/>
      </c>
      <c r="H180" s="5"/>
      <c r="I180" s="251" t="s">
        <v>1169</v>
      </c>
      <c r="J180" s="252"/>
      <c r="K180" s="253"/>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254" t="s">
        <v>1166</v>
      </c>
      <c r="C181" s="254"/>
      <c r="D181" s="254"/>
      <c r="E181" s="24">
        <v>0.02</v>
      </c>
      <c r="F181" s="69"/>
      <c r="G181" s="156" t="str">
        <f>IF(F181&gt;0,SUM(E181+F181),"")</f>
        <v/>
      </c>
      <c r="H181" s="5"/>
      <c r="I181" s="251" t="s">
        <v>1170</v>
      </c>
      <c r="J181" s="252"/>
      <c r="K181" s="253"/>
      <c r="L181" s="24">
        <v>0.02</v>
      </c>
      <c r="M181" s="69"/>
      <c r="N181" s="156" t="str">
        <f>IF(M181&gt;0,SUM(L181+M181),"")</f>
        <v/>
      </c>
      <c r="O181" s="8"/>
      <c r="Q181" s="19"/>
      <c r="R181" s="19"/>
      <c r="S181" s="19"/>
      <c r="T181" s="19"/>
      <c r="U181" s="19"/>
      <c r="V181" s="19"/>
      <c r="W181" s="19"/>
      <c r="X181" s="19"/>
      <c r="Y181" s="19"/>
      <c r="Z181" s="19"/>
      <c r="AA181" s="19"/>
      <c r="AB181" s="19"/>
    </row>
    <row r="182" spans="1:28" ht="23.25" hidden="1" x14ac:dyDescent="0.25">
      <c r="A182" s="9"/>
      <c r="B182" s="254" t="s">
        <v>1167</v>
      </c>
      <c r="C182" s="254"/>
      <c r="D182" s="254"/>
      <c r="E182" s="24">
        <v>0.03</v>
      </c>
      <c r="F182" s="69"/>
      <c r="G182" s="156" t="str">
        <f>IF(F182&gt;0,SUM(E182+F182),"")</f>
        <v/>
      </c>
      <c r="H182" s="5"/>
      <c r="I182" s="251" t="s">
        <v>1171</v>
      </c>
      <c r="J182" s="252"/>
      <c r="K182" s="253"/>
      <c r="L182" s="24">
        <v>0.02</v>
      </c>
      <c r="M182" s="69"/>
      <c r="N182" s="156"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51" t="s">
        <v>1172</v>
      </c>
      <c r="J183" s="252"/>
      <c r="K183" s="253"/>
      <c r="L183" s="24">
        <v>0.02</v>
      </c>
      <c r="M183" s="69"/>
      <c r="N183" s="156" t="str">
        <f>IF(M183&gt;0,SUM(L183+M183),"")</f>
        <v/>
      </c>
      <c r="O183" s="8"/>
      <c r="Q183" s="19"/>
      <c r="R183" s="19"/>
      <c r="S183" s="19"/>
      <c r="T183" s="19"/>
      <c r="U183" s="19"/>
      <c r="V183" s="19"/>
      <c r="W183" s="19"/>
      <c r="X183" s="19"/>
      <c r="Y183" s="19"/>
      <c r="Z183" s="19"/>
      <c r="AA183" s="19"/>
      <c r="AB183" s="19"/>
    </row>
    <row r="184" spans="1:28" x14ac:dyDescent="0.25">
      <c r="A184" s="9"/>
      <c r="B184" s="88" t="s">
        <v>2673</v>
      </c>
      <c r="C184" s="88"/>
      <c r="D184" s="88"/>
      <c r="E184" s="88"/>
      <c r="F184" s="88"/>
      <c r="G184" s="88"/>
      <c r="H184" s="88"/>
      <c r="I184" s="88"/>
      <c r="J184" s="88"/>
      <c r="K184" s="88"/>
      <c r="L184" s="88"/>
      <c r="M184" s="88"/>
      <c r="N184" s="89"/>
      <c r="O184" s="90"/>
    </row>
    <row r="185" spans="1:28" x14ac:dyDescent="0.25">
      <c r="A185" s="9"/>
      <c r="B185" s="91" t="s">
        <v>2632</v>
      </c>
      <c r="C185" s="177">
        <f>+SUM(G179:G182)</f>
        <v>0</v>
      </c>
      <c r="D185" s="92" t="s">
        <v>2633</v>
      </c>
      <c r="E185" s="95">
        <f>+(C185*SUM(K20:K35))</f>
        <v>0</v>
      </c>
      <c r="F185" s="93"/>
      <c r="G185" s="94"/>
      <c r="H185" s="89"/>
      <c r="I185" s="91" t="s">
        <v>2632</v>
      </c>
      <c r="J185" s="177">
        <f>M179</f>
        <v>0</v>
      </c>
      <c r="K185" s="255" t="s">
        <v>2633</v>
      </c>
      <c r="L185" s="255"/>
      <c r="M185" s="95">
        <f>+J185*K20</f>
        <v>0</v>
      </c>
      <c r="N185" s="96"/>
      <c r="O185" s="97"/>
    </row>
    <row r="186" spans="1:28" ht="15.75" thickBot="1" x14ac:dyDescent="0.3">
      <c r="A186" s="10"/>
      <c r="B186" s="98"/>
      <c r="C186" s="98"/>
      <c r="D186" s="98"/>
      <c r="E186" s="98"/>
      <c r="F186" s="98"/>
      <c r="G186" s="98"/>
      <c r="H186" s="98"/>
      <c r="I186" s="173" t="s">
        <v>2675</v>
      </c>
      <c r="J186" s="98"/>
      <c r="K186" s="98"/>
      <c r="L186" s="98"/>
      <c r="M186" s="98"/>
      <c r="N186" s="99"/>
      <c r="O186" s="100"/>
    </row>
    <row r="187" spans="1:28" ht="8.25" customHeight="1" thickBot="1" x14ac:dyDescent="0.3"/>
    <row r="188" spans="1:28" s="19" customFormat="1" ht="31.5" customHeight="1" thickBot="1" x14ac:dyDescent="0.3">
      <c r="A188" s="212" t="s">
        <v>18</v>
      </c>
      <c r="B188" s="213"/>
      <c r="C188" s="213"/>
      <c r="D188" s="213"/>
      <c r="E188" s="213"/>
      <c r="F188" s="213"/>
      <c r="G188" s="213"/>
      <c r="H188" s="213"/>
      <c r="I188" s="213"/>
      <c r="J188" s="213"/>
      <c r="K188" s="213"/>
      <c r="L188" s="213"/>
      <c r="M188" s="213"/>
      <c r="N188" s="213"/>
      <c r="O188" s="214"/>
      <c r="P188" s="77"/>
    </row>
    <row r="189" spans="1:28" ht="15" customHeight="1" x14ac:dyDescent="0.25">
      <c r="A189" s="231" t="s">
        <v>19</v>
      </c>
      <c r="B189" s="232"/>
      <c r="C189" s="232"/>
      <c r="D189" s="232"/>
      <c r="E189" s="232"/>
      <c r="F189" s="232"/>
      <c r="G189" s="232"/>
      <c r="H189" s="232"/>
      <c r="I189" s="232"/>
      <c r="J189" s="232"/>
      <c r="K189" s="232"/>
      <c r="L189" s="232"/>
      <c r="M189" s="232"/>
      <c r="N189" s="232"/>
      <c r="O189" s="233"/>
    </row>
    <row r="190" spans="1:28" ht="15.75" thickBot="1" x14ac:dyDescent="0.3">
      <c r="A190" s="234"/>
      <c r="B190" s="235"/>
      <c r="C190" s="235"/>
      <c r="D190" s="235"/>
      <c r="E190" s="235"/>
      <c r="F190" s="235"/>
      <c r="G190" s="235"/>
      <c r="H190" s="235"/>
      <c r="I190" s="235"/>
      <c r="J190" s="235"/>
      <c r="K190" s="235"/>
      <c r="L190" s="235"/>
      <c r="M190" s="235"/>
      <c r="N190" s="235"/>
      <c r="O190" s="236"/>
    </row>
    <row r="191" spans="1:28" x14ac:dyDescent="0.25">
      <c r="A191" s="9"/>
      <c r="B191" s="5"/>
      <c r="C191" s="5"/>
      <c r="D191" s="5"/>
      <c r="E191" s="5"/>
      <c r="F191" s="5"/>
      <c r="G191" s="5"/>
      <c r="H191" s="5"/>
      <c r="I191" s="5"/>
      <c r="J191" s="5"/>
      <c r="K191" s="5"/>
      <c r="L191" s="5"/>
      <c r="M191" s="5"/>
      <c r="N191" s="5"/>
      <c r="O191" s="8"/>
      <c r="Q191" s="146"/>
      <c r="R191" s="146"/>
      <c r="S191" s="146"/>
      <c r="T191" s="146"/>
    </row>
    <row r="192" spans="1:28" x14ac:dyDescent="0.25">
      <c r="A192" s="9"/>
      <c r="B192" s="228" t="s">
        <v>2641</v>
      </c>
      <c r="C192" s="228"/>
      <c r="E192" s="5" t="s">
        <v>20</v>
      </c>
      <c r="H192" s="26" t="s">
        <v>24</v>
      </c>
      <c r="J192" s="5" t="s">
        <v>2642</v>
      </c>
      <c r="K192" s="5"/>
      <c r="M192" s="5"/>
      <c r="N192" s="5"/>
      <c r="O192" s="8"/>
      <c r="Q192" s="147"/>
      <c r="R192" s="148"/>
      <c r="S192" s="148"/>
      <c r="T192" s="147"/>
    </row>
    <row r="193" spans="1:18" x14ac:dyDescent="0.25">
      <c r="A193" s="9"/>
      <c r="C193" s="121">
        <v>43819</v>
      </c>
      <c r="D193" s="5"/>
      <c r="E193" s="120">
        <v>3414</v>
      </c>
      <c r="F193" s="5"/>
      <c r="G193" s="5"/>
      <c r="H193" s="120" t="s">
        <v>2698</v>
      </c>
      <c r="J193" s="5"/>
      <c r="K193" s="121">
        <v>41306</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12" t="s">
        <v>29</v>
      </c>
      <c r="B197" s="213"/>
      <c r="C197" s="213"/>
      <c r="D197" s="213"/>
      <c r="E197" s="213"/>
      <c r="F197" s="213"/>
      <c r="G197" s="213"/>
      <c r="H197" s="213"/>
      <c r="I197" s="213"/>
      <c r="J197" s="213"/>
      <c r="K197" s="213"/>
      <c r="L197" s="213"/>
      <c r="M197" s="213"/>
      <c r="N197" s="213"/>
      <c r="O197" s="214"/>
      <c r="P197" s="77"/>
    </row>
    <row r="198" spans="1:18" ht="21.75" thickBot="1" x14ac:dyDescent="0.3">
      <c r="A198" s="9"/>
      <c r="B198" s="5"/>
      <c r="C198" s="5"/>
      <c r="D198" s="5"/>
      <c r="E198" s="5"/>
      <c r="F198" s="5"/>
      <c r="G198" s="5"/>
      <c r="H198" s="5"/>
      <c r="I198" s="5"/>
      <c r="J198" s="5"/>
      <c r="K198" s="5"/>
      <c r="L198" s="5"/>
      <c r="M198" s="5"/>
      <c r="N198" s="5"/>
      <c r="O198" s="178" t="str">
        <f>HYPERLINK("#Integrante_1!A1","INICIO")</f>
        <v>INICIO</v>
      </c>
    </row>
    <row r="199" spans="1:18" ht="231" customHeight="1" x14ac:dyDescent="0.25">
      <c r="A199" s="9"/>
      <c r="B199" s="250" t="s">
        <v>2663</v>
      </c>
      <c r="C199" s="250"/>
      <c r="D199" s="250"/>
      <c r="E199" s="250"/>
      <c r="F199" s="250"/>
      <c r="G199" s="250"/>
      <c r="H199" s="250"/>
      <c r="I199" s="250"/>
      <c r="J199" s="250"/>
      <c r="K199" s="250"/>
      <c r="L199" s="250"/>
      <c r="M199" s="250"/>
      <c r="N199" s="250"/>
      <c r="O199" s="8"/>
    </row>
    <row r="200" spans="1:18" x14ac:dyDescent="0.25">
      <c r="A200" s="9"/>
      <c r="B200" s="225"/>
      <c r="C200" s="225"/>
      <c r="D200" s="225"/>
      <c r="E200" s="225"/>
      <c r="F200" s="225"/>
      <c r="G200" s="225"/>
      <c r="H200" s="225"/>
      <c r="I200" s="225"/>
      <c r="J200" s="225"/>
      <c r="K200" s="225"/>
      <c r="L200" s="225"/>
      <c r="M200" s="225"/>
      <c r="N200" s="225"/>
      <c r="O200" s="8"/>
    </row>
    <row r="201" spans="1:18" x14ac:dyDescent="0.25">
      <c r="A201" s="9"/>
      <c r="B201" s="226" t="s">
        <v>2653</v>
      </c>
      <c r="C201" s="227"/>
      <c r="D201" s="227"/>
      <c r="E201" s="227"/>
      <c r="F201" s="227"/>
      <c r="G201" s="227"/>
      <c r="H201" s="227"/>
      <c r="I201" s="227"/>
      <c r="J201" s="227"/>
      <c r="K201" s="227"/>
      <c r="L201" s="227"/>
      <c r="M201" s="227"/>
      <c r="N201" s="227"/>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0" t="s">
        <v>2699</v>
      </c>
      <c r="D211" s="21"/>
      <c r="G211" s="27" t="s">
        <v>2625</v>
      </c>
      <c r="H211" s="190" t="s">
        <v>2700</v>
      </c>
      <c r="J211" s="27" t="s">
        <v>2627</v>
      </c>
      <c r="K211" s="190" t="s">
        <v>2700</v>
      </c>
      <c r="L211" s="21"/>
      <c r="M211" s="21"/>
      <c r="N211" s="21"/>
      <c r="O211" s="8"/>
    </row>
    <row r="212" spans="1:15" x14ac:dyDescent="0.25">
      <c r="A212" s="9"/>
      <c r="B212" s="27" t="s">
        <v>2624</v>
      </c>
      <c r="C212" s="120" t="s">
        <v>2699</v>
      </c>
      <c r="D212" s="21"/>
      <c r="G212" s="27" t="s">
        <v>2626</v>
      </c>
      <c r="H212" s="190">
        <v>3045334669</v>
      </c>
      <c r="J212" s="27" t="s">
        <v>2628</v>
      </c>
      <c r="K212" s="120" t="s">
        <v>2701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Zakzxqxji5SK12D2m215E69tRID7ghm3DcRIQ7ACFaMn83Zditt9xfQ+dGp0L8ILLAPrOmqYjGJmTQtRKtDCKg==" saltValue="uO9Vd71CW/IKmyKR9ahEvA==" spinCount="100000" sheet="1" objects="1" scenarios="1"/>
  <mergeCells count="60">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76:G176"/>
    <mergeCell ref="B177:D178"/>
    <mergeCell ref="E177:G177"/>
    <mergeCell ref="I176:M176"/>
    <mergeCell ref="I39:N39"/>
    <mergeCell ref="A172:O172"/>
    <mergeCell ref="B168:D168"/>
    <mergeCell ref="A41:O41"/>
    <mergeCell ref="A43:O43"/>
    <mergeCell ref="A44:O45"/>
    <mergeCell ref="A109:O109"/>
    <mergeCell ref="A110:O111"/>
  </mergeCells>
  <phoneticPr fontId="26" type="noConversion"/>
  <dataValidations count="33">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J15 C114:C160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F19">
      <formula1>100000000</formula1>
      <formula2>999999999</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5"/>
  <sheetViews>
    <sheetView showGridLines="0" tabSelected="1" topLeftCell="A10" zoomScale="85" zoomScaleNormal="85" zoomScaleSheetLayoutView="40" zoomScalePageLayoutView="40" workbookViewId="0">
      <selection activeCell="A10" sqref="A10"/>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42578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42578125" style="4" customWidth="1"/>
    <col min="14" max="14" width="22.42578125" style="4" customWidth="1"/>
    <col min="15" max="15" width="29.42578125" style="4" customWidth="1"/>
    <col min="16" max="16" width="5.42578125" style="76"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42578125" style="4" hidden="1"/>
    <col min="24" max="24" width="18" style="4" hidden="1"/>
    <col min="25" max="25" width="14.85546875" style="4" hidden="1"/>
    <col min="26" max="26" width="13.42578125" style="4" hidden="1"/>
    <col min="27" max="27" width="11.85546875" style="4" hidden="1"/>
    <col min="28" max="28" width="20.140625" style="4" hidden="1"/>
    <col min="29" max="497" width="14.140625" style="4" hidden="1"/>
    <col min="498" max="16383" width="1.42578125" style="4" hidden="1"/>
    <col min="16384" max="16384" width="14.140625" style="4" hidden="1"/>
  </cols>
  <sheetData>
    <row r="1" spans="1:20" ht="15.75" thickBot="1" x14ac:dyDescent="0.3"/>
    <row r="2" spans="1:20" ht="33" customHeight="1" x14ac:dyDescent="0.25">
      <c r="A2" s="13"/>
      <c r="B2" s="15"/>
      <c r="C2" s="264" t="s">
        <v>2658</v>
      </c>
      <c r="D2" s="265"/>
      <c r="E2" s="265"/>
      <c r="F2" s="265"/>
      <c r="G2" s="265"/>
      <c r="H2" s="265"/>
      <c r="I2" s="265"/>
      <c r="J2" s="265"/>
      <c r="K2" s="265"/>
      <c r="L2" s="272" t="s">
        <v>2645</v>
      </c>
      <c r="M2" s="272"/>
      <c r="N2" s="277" t="s">
        <v>2646</v>
      </c>
      <c r="O2" s="278"/>
    </row>
    <row r="3" spans="1:20" ht="33" customHeight="1" x14ac:dyDescent="0.25">
      <c r="A3" s="9"/>
      <c r="B3" s="8"/>
      <c r="C3" s="266"/>
      <c r="D3" s="267"/>
      <c r="E3" s="267"/>
      <c r="F3" s="267"/>
      <c r="G3" s="267"/>
      <c r="H3" s="267"/>
      <c r="I3" s="267"/>
      <c r="J3" s="267"/>
      <c r="K3" s="267"/>
      <c r="L3" s="279" t="s">
        <v>1</v>
      </c>
      <c r="M3" s="279"/>
      <c r="N3" s="279" t="s">
        <v>2647</v>
      </c>
      <c r="O3" s="281"/>
    </row>
    <row r="4" spans="1:20" ht="24.75" customHeight="1" thickBot="1" x14ac:dyDescent="0.3">
      <c r="A4" s="10"/>
      <c r="B4" s="12"/>
      <c r="C4" s="268"/>
      <c r="D4" s="269"/>
      <c r="E4" s="269"/>
      <c r="F4" s="269"/>
      <c r="G4" s="269"/>
      <c r="H4" s="269"/>
      <c r="I4" s="269"/>
      <c r="J4" s="269"/>
      <c r="K4" s="269"/>
      <c r="L4" s="248" t="s">
        <v>0</v>
      </c>
      <c r="M4" s="248"/>
      <c r="N4" s="248"/>
      <c r="O4" s="249"/>
      <c r="P4" s="164">
        <f ca="1">NOW()</f>
        <v>44194.987378124999</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12" t="s">
        <v>2643</v>
      </c>
      <c r="B6" s="213"/>
      <c r="C6" s="213"/>
      <c r="D6" s="213"/>
      <c r="E6" s="213"/>
      <c r="F6" s="213"/>
      <c r="G6" s="213"/>
      <c r="H6" s="213"/>
      <c r="I6" s="213"/>
      <c r="J6" s="213"/>
      <c r="K6" s="213"/>
      <c r="L6" s="213"/>
      <c r="M6" s="213"/>
      <c r="N6" s="213"/>
      <c r="O6" s="214"/>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HYPERLINK("#Integrante_2!B20","IDENTIFICACIÓN DEL OFERENTE")</f>
        <v>IDENTIFICACIÓN DEL OFERENTE</v>
      </c>
      <c r="C8" s="181"/>
      <c r="D8" s="185"/>
      <c r="E8" s="273" t="str">
        <f>HYPERLINK("#Integrante_2!A109","CAPACIDAD RESIDUAL")</f>
        <v>CAPACIDAD RESIDUAL</v>
      </c>
      <c r="F8" s="274"/>
      <c r="G8" s="275"/>
      <c r="H8" s="186"/>
      <c r="I8" s="178" t="str">
        <f>HYPERLINK("#Integrante_2!N162","DISCAPACIDAD")</f>
        <v>DISCAPACIDAD</v>
      </c>
      <c r="J8" s="182"/>
      <c r="K8" s="178" t="str">
        <f>HYPERLINK("#Integrante_2!A188","TRAYECTORIA")</f>
        <v>TRAYECTORIA</v>
      </c>
      <c r="L8" s="181"/>
      <c r="M8" s="36"/>
      <c r="N8" s="36"/>
      <c r="O8" s="43"/>
    </row>
    <row r="9" spans="1:20" ht="30.75" customHeight="1" thickBot="1" x14ac:dyDescent="0.3">
      <c r="A9" s="184"/>
      <c r="B9" s="178" t="str">
        <f>HYPERLINK("#Integrante_2!I20","DATOS CONTRATO INVITACIÓN")</f>
        <v>DATOS CONTRATO INVITACIÓN</v>
      </c>
      <c r="C9" s="181"/>
      <c r="D9" s="181"/>
      <c r="E9" s="273" t="str">
        <f>HYPERLINK("#Integrante_2!A162","TALENTO HUMANO")</f>
        <v>TALENTO HUMANO</v>
      </c>
      <c r="F9" s="274"/>
      <c r="G9" s="275"/>
      <c r="H9" s="186"/>
      <c r="I9" s="178" t="str">
        <f>HYPERLINK("#Integrante_2!B176","CONTRAPARTIDA ADICIONAL")</f>
        <v>CONTRAPARTIDA ADICIONAL</v>
      </c>
      <c r="J9" s="183"/>
      <c r="K9" s="178" t="str">
        <f>HYPERLINK("#Integrante_2!A199","ACEPTACIÓN")</f>
        <v>ACEPTACIÓN</v>
      </c>
      <c r="L9" s="181"/>
      <c r="M9" s="36"/>
      <c r="N9" s="36"/>
      <c r="O9" s="43"/>
    </row>
    <row r="10" spans="1:20" ht="30.75" customHeight="1" thickBot="1" x14ac:dyDescent="0.3">
      <c r="A10" s="184"/>
      <c r="B10" s="178" t="str">
        <f>HYPERLINK("#Integrante_2!B48","EXPERIENCIA TERRITORIAL")</f>
        <v>EXPERIENCIA TERRITORIAL</v>
      </c>
      <c r="C10" s="181"/>
      <c r="D10" s="181"/>
      <c r="E10" s="273" t="str">
        <f>HYPERLINK("#Integrante_2!F162","INFRAESTRUCTURA")</f>
        <v>INFRAESTRUCTURA</v>
      </c>
      <c r="F10" s="274"/>
      <c r="G10" s="275"/>
      <c r="H10" s="186"/>
      <c r="I10" s="178" t="str">
        <f>HYPERLINK("#Integrante_2!L176","VALOR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49" t="s">
        <v>2745</v>
      </c>
      <c r="D15" s="35"/>
      <c r="E15" s="35"/>
      <c r="F15" s="5"/>
      <c r="G15" s="32" t="s">
        <v>1168</v>
      </c>
      <c r="H15" s="104" t="s">
        <v>220</v>
      </c>
      <c r="I15" s="32" t="s">
        <v>2629</v>
      </c>
      <c r="J15" s="109" t="s">
        <v>2637</v>
      </c>
      <c r="L15" s="270" t="s">
        <v>8</v>
      </c>
      <c r="M15" s="270"/>
      <c r="N15" s="176">
        <v>0.4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12" t="s">
        <v>21</v>
      </c>
      <c r="B17" s="213"/>
      <c r="C17" s="213"/>
      <c r="D17" s="213"/>
      <c r="E17" s="213"/>
      <c r="F17" s="213"/>
      <c r="G17" s="213"/>
      <c r="H17" s="212" t="s">
        <v>12</v>
      </c>
      <c r="I17" s="213"/>
      <c r="J17" s="213"/>
      <c r="K17" s="213"/>
      <c r="L17" s="213"/>
      <c r="M17" s="213"/>
      <c r="N17" s="213"/>
      <c r="O17" s="214"/>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0"/>
      <c r="D19" s="160"/>
      <c r="E19" s="153" t="s">
        <v>2668</v>
      </c>
      <c r="F19" s="154"/>
      <c r="G19" s="5"/>
      <c r="H19" s="276" t="s">
        <v>2644</v>
      </c>
      <c r="I19" s="133" t="s">
        <v>11</v>
      </c>
      <c r="J19" s="134" t="s">
        <v>10</v>
      </c>
      <c r="K19" s="134" t="s">
        <v>2613</v>
      </c>
      <c r="L19" s="134" t="s">
        <v>1161</v>
      </c>
      <c r="M19" s="134" t="s">
        <v>1162</v>
      </c>
      <c r="N19" s="135" t="s">
        <v>2614</v>
      </c>
      <c r="O19" s="130"/>
      <c r="Q19" s="51"/>
      <c r="R19" s="51"/>
    </row>
    <row r="20" spans="1:23" ht="30" customHeight="1" x14ac:dyDescent="0.25">
      <c r="A20" s="9"/>
      <c r="B20" s="110">
        <v>900517757</v>
      </c>
      <c r="C20" s="5"/>
      <c r="D20" s="161"/>
      <c r="E20" s="153" t="s">
        <v>2669</v>
      </c>
      <c r="F20" s="200" t="s">
        <v>2740</v>
      </c>
      <c r="G20" s="5"/>
      <c r="H20" s="276"/>
      <c r="I20" s="142" t="s">
        <v>220</v>
      </c>
      <c r="J20" s="143" t="s">
        <v>510</v>
      </c>
      <c r="K20" s="144">
        <v>3365322048</v>
      </c>
      <c r="L20" s="145"/>
      <c r="M20" s="145">
        <v>44561</v>
      </c>
      <c r="N20" s="128">
        <f>+(M20-L20)/30</f>
        <v>1485.3666666666666</v>
      </c>
      <c r="O20" s="131"/>
      <c r="U20" s="127"/>
      <c r="V20" s="106">
        <f ca="1">NOW()</f>
        <v>44194.987378124999</v>
      </c>
      <c r="W20" s="106">
        <f ca="1">NOW()</f>
        <v>44194.987378124999</v>
      </c>
    </row>
    <row r="21" spans="1:23" ht="30" customHeight="1" outlineLevel="1" x14ac:dyDescent="0.25">
      <c r="A21" s="9"/>
      <c r="B21" s="71"/>
      <c r="C21" s="5"/>
      <c r="D21" s="5"/>
      <c r="E21" s="5"/>
      <c r="F21" s="5"/>
      <c r="G21" s="5"/>
      <c r="H21" s="163"/>
      <c r="I21" s="142" t="s">
        <v>220</v>
      </c>
      <c r="J21" s="143" t="s">
        <v>510</v>
      </c>
      <c r="K21" s="144"/>
      <c r="L21" s="145"/>
      <c r="M21" s="145">
        <v>44561</v>
      </c>
      <c r="N21" s="128">
        <f t="shared" ref="N21:N35" si="0">+(M21-L21)/30</f>
        <v>1485.3666666666666</v>
      </c>
      <c r="O21" s="132"/>
    </row>
    <row r="22" spans="1:23" ht="30" customHeight="1" outlineLevel="1" x14ac:dyDescent="0.25">
      <c r="A22" s="9"/>
      <c r="B22" s="71"/>
      <c r="C22" s="5"/>
      <c r="D22" s="5"/>
      <c r="E22" s="5"/>
      <c r="F22" s="5"/>
      <c r="G22" s="5"/>
      <c r="H22" s="163"/>
      <c r="I22" s="142" t="s">
        <v>220</v>
      </c>
      <c r="J22" s="143" t="s">
        <v>497</v>
      </c>
      <c r="K22" s="144"/>
      <c r="L22" s="145"/>
      <c r="M22" s="145"/>
      <c r="N22" s="129">
        <f t="shared" si="0"/>
        <v>0</v>
      </c>
      <c r="O22" s="132"/>
    </row>
    <row r="23" spans="1:23" ht="30" customHeight="1" outlineLevel="1" x14ac:dyDescent="0.25">
      <c r="A23" s="9"/>
      <c r="B23" s="102"/>
      <c r="C23" s="21"/>
      <c r="D23" s="21"/>
      <c r="E23" s="21"/>
      <c r="F23" s="5"/>
      <c r="G23" s="5"/>
      <c r="H23" s="163"/>
      <c r="I23" s="142"/>
      <c r="J23" s="143"/>
      <c r="K23" s="144"/>
      <c r="L23" s="145"/>
      <c r="M23" s="145"/>
      <c r="N23" s="129">
        <f t="shared" si="0"/>
        <v>0</v>
      </c>
      <c r="O23" s="132"/>
      <c r="Q23" s="105"/>
      <c r="R23" s="55"/>
      <c r="S23" s="106"/>
      <c r="T23" s="106"/>
    </row>
    <row r="24" spans="1:23" ht="30" customHeight="1" outlineLevel="1" x14ac:dyDescent="0.25">
      <c r="A24" s="9"/>
      <c r="B24" s="102"/>
      <c r="C24" s="21"/>
      <c r="D24" s="21"/>
      <c r="E24" s="21"/>
      <c r="F24" s="5"/>
      <c r="G24" s="5"/>
      <c r="H24" s="163"/>
      <c r="I24" s="142"/>
      <c r="J24" s="143"/>
      <c r="K24" s="144"/>
      <c r="L24" s="145"/>
      <c r="M24" s="145"/>
      <c r="N24" s="129">
        <f t="shared" si="0"/>
        <v>0</v>
      </c>
      <c r="O24" s="132"/>
    </row>
    <row r="25" spans="1:23" ht="30" customHeight="1" outlineLevel="1" x14ac:dyDescent="0.25">
      <c r="A25" s="9"/>
      <c r="B25" s="102"/>
      <c r="C25" s="21"/>
      <c r="D25" s="21"/>
      <c r="E25" s="21"/>
      <c r="F25" s="5"/>
      <c r="G25" s="5"/>
      <c r="H25" s="163"/>
      <c r="I25" s="142"/>
      <c r="J25" s="143"/>
      <c r="K25" s="144"/>
      <c r="L25" s="145"/>
      <c r="M25" s="145"/>
      <c r="N25" s="129">
        <f t="shared" si="0"/>
        <v>0</v>
      </c>
      <c r="O25" s="132"/>
    </row>
    <row r="26" spans="1:23" ht="30" customHeight="1" outlineLevel="1" x14ac:dyDescent="0.25">
      <c r="A26" s="9"/>
      <c r="B26" s="102"/>
      <c r="C26" s="21"/>
      <c r="D26" s="21"/>
      <c r="E26" s="21"/>
      <c r="F26" s="5"/>
      <c r="G26" s="5"/>
      <c r="H26" s="163"/>
      <c r="I26" s="142"/>
      <c r="J26" s="143"/>
      <c r="K26" s="144"/>
      <c r="L26" s="145"/>
      <c r="M26" s="145"/>
      <c r="N26" s="129">
        <f t="shared" si="0"/>
        <v>0</v>
      </c>
      <c r="O26" s="132"/>
    </row>
    <row r="27" spans="1:23" ht="30" customHeight="1" outlineLevel="1" x14ac:dyDescent="0.25">
      <c r="A27" s="9"/>
      <c r="B27" s="102"/>
      <c r="C27" s="21"/>
      <c r="D27" s="21"/>
      <c r="E27" s="21"/>
      <c r="F27" s="5"/>
      <c r="G27" s="5"/>
      <c r="H27" s="163"/>
      <c r="I27" s="142"/>
      <c r="J27" s="143"/>
      <c r="K27" s="144"/>
      <c r="L27" s="145"/>
      <c r="M27" s="145"/>
      <c r="N27" s="129">
        <f t="shared" si="0"/>
        <v>0</v>
      </c>
      <c r="O27" s="132"/>
    </row>
    <row r="28" spans="1:23" ht="30" customHeight="1" outlineLevel="1" x14ac:dyDescent="0.25">
      <c r="A28" s="9"/>
      <c r="B28" s="102"/>
      <c r="C28" s="21"/>
      <c r="D28" s="21"/>
      <c r="E28" s="21"/>
      <c r="F28" s="5"/>
      <c r="G28" s="5"/>
      <c r="H28" s="163"/>
      <c r="I28" s="142"/>
      <c r="J28" s="143"/>
      <c r="K28" s="144"/>
      <c r="L28" s="145"/>
      <c r="M28" s="145"/>
      <c r="N28" s="129">
        <f t="shared" si="0"/>
        <v>0</v>
      </c>
      <c r="O28" s="132"/>
    </row>
    <row r="29" spans="1:23" ht="30" customHeight="1" outlineLevel="1" x14ac:dyDescent="0.25">
      <c r="A29" s="9"/>
      <c r="B29" s="71"/>
      <c r="C29" s="5"/>
      <c r="D29" s="5"/>
      <c r="E29" s="5"/>
      <c r="F29" s="5"/>
      <c r="G29" s="5"/>
      <c r="H29" s="163"/>
      <c r="I29" s="142"/>
      <c r="J29" s="143"/>
      <c r="K29" s="144"/>
      <c r="L29" s="145"/>
      <c r="M29" s="145"/>
      <c r="N29" s="129">
        <f t="shared" si="0"/>
        <v>0</v>
      </c>
      <c r="O29" s="132"/>
    </row>
    <row r="30" spans="1:23" ht="30" customHeight="1" outlineLevel="1" x14ac:dyDescent="0.25">
      <c r="A30" s="9"/>
      <c r="B30" s="71"/>
      <c r="C30" s="5"/>
      <c r="D30" s="5"/>
      <c r="E30" s="5"/>
      <c r="F30" s="5"/>
      <c r="G30" s="5"/>
      <c r="H30" s="163"/>
      <c r="I30" s="142"/>
      <c r="J30" s="143"/>
      <c r="K30" s="144"/>
      <c r="L30" s="145"/>
      <c r="M30" s="145"/>
      <c r="N30" s="129">
        <f t="shared" si="0"/>
        <v>0</v>
      </c>
      <c r="O30" s="132"/>
    </row>
    <row r="31" spans="1:23" ht="30" customHeight="1" outlineLevel="1" x14ac:dyDescent="0.25">
      <c r="A31" s="9"/>
      <c r="B31" s="71"/>
      <c r="C31" s="5"/>
      <c r="D31" s="5"/>
      <c r="E31" s="5"/>
      <c r="F31" s="5"/>
      <c r="G31" s="5"/>
      <c r="H31" s="163"/>
      <c r="I31" s="142"/>
      <c r="J31" s="143"/>
      <c r="K31" s="144"/>
      <c r="L31" s="145"/>
      <c r="M31" s="145"/>
      <c r="N31" s="129">
        <f t="shared" si="0"/>
        <v>0</v>
      </c>
      <c r="O31" s="132"/>
    </row>
    <row r="32" spans="1:23" ht="30" customHeight="1" outlineLevel="1" x14ac:dyDescent="0.25">
      <c r="A32" s="9"/>
      <c r="B32" s="71"/>
      <c r="C32" s="5"/>
      <c r="D32" s="5"/>
      <c r="E32" s="5"/>
      <c r="F32" s="5"/>
      <c r="G32" s="5"/>
      <c r="H32" s="163"/>
      <c r="I32" s="142"/>
      <c r="J32" s="143"/>
      <c r="K32" s="144"/>
      <c r="L32" s="145"/>
      <c r="M32" s="145"/>
      <c r="N32" s="129">
        <f t="shared" si="0"/>
        <v>0</v>
      </c>
      <c r="O32" s="132"/>
    </row>
    <row r="33" spans="1:16" ht="30" customHeight="1" outlineLevel="1" x14ac:dyDescent="0.25">
      <c r="A33" s="9"/>
      <c r="B33" s="71"/>
      <c r="C33" s="5"/>
      <c r="D33" s="5"/>
      <c r="E33" s="5"/>
      <c r="F33" s="5"/>
      <c r="G33" s="5"/>
      <c r="H33" s="163"/>
      <c r="I33" s="142"/>
      <c r="J33" s="143"/>
      <c r="K33" s="144"/>
      <c r="L33" s="145"/>
      <c r="M33" s="145"/>
      <c r="N33" s="129">
        <f t="shared" si="0"/>
        <v>0</v>
      </c>
      <c r="O33" s="132"/>
    </row>
    <row r="34" spans="1:16" ht="30" customHeight="1" outlineLevel="1" x14ac:dyDescent="0.25">
      <c r="A34" s="9"/>
      <c r="B34" s="71"/>
      <c r="C34" s="5"/>
      <c r="D34" s="5"/>
      <c r="E34" s="5"/>
      <c r="F34" s="5"/>
      <c r="G34" s="5"/>
      <c r="H34" s="163"/>
      <c r="I34" s="142"/>
      <c r="J34" s="143"/>
      <c r="K34" s="144"/>
      <c r="L34" s="145"/>
      <c r="M34" s="145"/>
      <c r="N34" s="129">
        <f t="shared" si="0"/>
        <v>0</v>
      </c>
      <c r="O34" s="132"/>
    </row>
    <row r="35" spans="1:16" ht="30" customHeight="1" outlineLevel="1" x14ac:dyDescent="0.25">
      <c r="A35" s="9"/>
      <c r="B35" s="71"/>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41" t="s">
        <v>2</v>
      </c>
      <c r="C37" s="241"/>
      <c r="D37" s="241"/>
      <c r="E37" s="241"/>
      <c r="F37" s="241"/>
      <c r="G37" s="5"/>
      <c r="H37" s="122"/>
      <c r="I37" s="123"/>
      <c r="J37" s="123"/>
      <c r="K37" s="123"/>
      <c r="L37" s="123"/>
      <c r="M37" s="123"/>
      <c r="N37" s="123"/>
      <c r="O37" s="124"/>
    </row>
    <row r="38" spans="1:16" ht="21" customHeight="1" x14ac:dyDescent="0.25">
      <c r="A38" s="9"/>
      <c r="B38" s="271" t="str">
        <f>VLOOKUP(B20,EAS!A2:B1439,2,0)</f>
        <v>CORPORACIÓN PARA EL DESARROLLO EMPRESARIAL Y SOCIAL DE COLOMBIA CODESCO</v>
      </c>
      <c r="C38" s="271"/>
      <c r="D38" s="271"/>
      <c r="E38" s="271"/>
      <c r="F38" s="271"/>
      <c r="G38" s="5"/>
      <c r="H38" s="125"/>
      <c r="I38" s="280" t="s">
        <v>7</v>
      </c>
      <c r="J38" s="280"/>
      <c r="K38" s="280"/>
      <c r="L38" s="280"/>
      <c r="M38" s="280"/>
      <c r="N38" s="280"/>
      <c r="O38" s="126"/>
    </row>
    <row r="39" spans="1:16" ht="60" customHeight="1" thickBot="1" x14ac:dyDescent="0.3">
      <c r="A39" s="10"/>
      <c r="B39" s="11"/>
      <c r="C39" s="11"/>
      <c r="D39" s="11"/>
      <c r="E39" s="11"/>
      <c r="F39" s="11"/>
      <c r="G39" s="11"/>
      <c r="H39" s="10"/>
      <c r="I39" s="211" t="s">
        <v>2746</v>
      </c>
      <c r="J39" s="211"/>
      <c r="K39" s="211"/>
      <c r="L39" s="211"/>
      <c r="M39" s="211"/>
      <c r="N39" s="211"/>
      <c r="O39" s="12"/>
    </row>
    <row r="40" spans="1:16" ht="15.75" thickBot="1" x14ac:dyDescent="0.3"/>
    <row r="41" spans="1:16" s="19" customFormat="1" ht="31.5" customHeight="1" thickBot="1" x14ac:dyDescent="0.3">
      <c r="A41" s="212" t="s">
        <v>3</v>
      </c>
      <c r="B41" s="213"/>
      <c r="C41" s="213"/>
      <c r="D41" s="213"/>
      <c r="E41" s="213"/>
      <c r="F41" s="213"/>
      <c r="G41" s="213"/>
      <c r="H41" s="213"/>
      <c r="I41" s="213"/>
      <c r="J41" s="213"/>
      <c r="K41" s="213"/>
      <c r="L41" s="213"/>
      <c r="M41" s="213"/>
      <c r="N41" s="213"/>
      <c r="O41" s="214"/>
      <c r="P41" s="77"/>
    </row>
    <row r="42" spans="1:16" ht="8.25" customHeight="1" thickBot="1" x14ac:dyDescent="0.3"/>
    <row r="43" spans="1:16" s="19" customFormat="1" ht="31.5" customHeight="1" thickBot="1" x14ac:dyDescent="0.3">
      <c r="A43" s="216" t="s">
        <v>4</v>
      </c>
      <c r="B43" s="217"/>
      <c r="C43" s="217"/>
      <c r="D43" s="217"/>
      <c r="E43" s="217"/>
      <c r="F43" s="217"/>
      <c r="G43" s="217"/>
      <c r="H43" s="217"/>
      <c r="I43" s="217"/>
      <c r="J43" s="217"/>
      <c r="K43" s="217"/>
      <c r="L43" s="217"/>
      <c r="M43" s="217"/>
      <c r="N43" s="217"/>
      <c r="O43" s="218"/>
      <c r="P43" s="77"/>
    </row>
    <row r="44" spans="1:16" ht="15" customHeight="1" x14ac:dyDescent="0.25">
      <c r="A44" s="219" t="s">
        <v>2659</v>
      </c>
      <c r="B44" s="220"/>
      <c r="C44" s="220"/>
      <c r="D44" s="220"/>
      <c r="E44" s="220"/>
      <c r="F44" s="220"/>
      <c r="G44" s="220"/>
      <c r="H44" s="220"/>
      <c r="I44" s="220"/>
      <c r="J44" s="220"/>
      <c r="K44" s="220"/>
      <c r="L44" s="220"/>
      <c r="M44" s="220"/>
      <c r="N44" s="220"/>
      <c r="O44" s="221"/>
    </row>
    <row r="45" spans="1:16" x14ac:dyDescent="0.25">
      <c r="A45" s="222"/>
      <c r="B45" s="223"/>
      <c r="C45" s="223"/>
      <c r="D45" s="223"/>
      <c r="E45" s="223"/>
      <c r="F45" s="223"/>
      <c r="G45" s="223"/>
      <c r="H45" s="223"/>
      <c r="I45" s="223"/>
      <c r="J45" s="223"/>
      <c r="K45" s="223"/>
      <c r="L45" s="223"/>
      <c r="M45" s="223"/>
      <c r="N45" s="223"/>
      <c r="O45" s="224"/>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6">
        <v>1</v>
      </c>
      <c r="B48" s="117" t="s">
        <v>2702</v>
      </c>
      <c r="C48" s="119" t="s">
        <v>32</v>
      </c>
      <c r="D48" s="116" t="s">
        <v>2705</v>
      </c>
      <c r="E48" s="138">
        <v>43102</v>
      </c>
      <c r="F48" s="138">
        <v>43434</v>
      </c>
      <c r="G48" s="165">
        <f>IF(AND(E48&lt;&gt;"",F48&lt;&gt;""),((F48-E48)/30),"")</f>
        <v>11.066666666666666</v>
      </c>
      <c r="H48" s="117" t="s">
        <v>2712</v>
      </c>
      <c r="I48" s="116" t="s">
        <v>453</v>
      </c>
      <c r="J48" s="116" t="s">
        <v>963</v>
      </c>
      <c r="K48" s="118">
        <v>86458000</v>
      </c>
      <c r="L48" s="119" t="s">
        <v>1148</v>
      </c>
      <c r="M48" s="174"/>
      <c r="N48" s="119" t="s">
        <v>2639</v>
      </c>
      <c r="O48" s="119" t="s">
        <v>1148</v>
      </c>
      <c r="P48" s="79"/>
    </row>
    <row r="49" spans="1:16" s="6" customFormat="1" ht="24.75" customHeight="1" x14ac:dyDescent="0.25">
      <c r="A49" s="136">
        <v>2</v>
      </c>
      <c r="B49" s="117" t="s">
        <v>2702</v>
      </c>
      <c r="C49" s="119" t="s">
        <v>32</v>
      </c>
      <c r="D49" s="116" t="s">
        <v>2706</v>
      </c>
      <c r="E49" s="138">
        <v>43102</v>
      </c>
      <c r="F49" s="138">
        <v>43434</v>
      </c>
      <c r="G49" s="165">
        <f t="shared" ref="G49:G107" si="1">IF(AND(E49&lt;&gt;"",F49&lt;&gt;""),((F49-E49)/30),"")</f>
        <v>11.066666666666666</v>
      </c>
      <c r="H49" s="117" t="s">
        <v>2712</v>
      </c>
      <c r="I49" s="116" t="s">
        <v>453</v>
      </c>
      <c r="J49" s="116" t="s">
        <v>963</v>
      </c>
      <c r="K49" s="113">
        <v>99658000</v>
      </c>
      <c r="L49" s="119" t="s">
        <v>2713</v>
      </c>
      <c r="M49" s="174"/>
      <c r="N49" s="119" t="s">
        <v>2639</v>
      </c>
      <c r="O49" s="119" t="s">
        <v>1148</v>
      </c>
      <c r="P49" s="79"/>
    </row>
    <row r="50" spans="1:16" s="6" customFormat="1" ht="24.75" customHeight="1" x14ac:dyDescent="0.25">
      <c r="A50" s="136">
        <v>3</v>
      </c>
      <c r="B50" s="117" t="s">
        <v>2703</v>
      </c>
      <c r="C50" s="119" t="s">
        <v>32</v>
      </c>
      <c r="D50" s="116" t="s">
        <v>2707</v>
      </c>
      <c r="E50" s="138">
        <v>42786</v>
      </c>
      <c r="F50" s="138">
        <v>42916</v>
      </c>
      <c r="G50" s="165">
        <f t="shared" si="1"/>
        <v>4.333333333333333</v>
      </c>
      <c r="H50" s="114" t="s">
        <v>2714</v>
      </c>
      <c r="I50" s="116" t="s">
        <v>453</v>
      </c>
      <c r="J50" s="116" t="s">
        <v>963</v>
      </c>
      <c r="K50" s="118">
        <v>55650100</v>
      </c>
      <c r="L50" s="119" t="s">
        <v>2713</v>
      </c>
      <c r="M50" s="174"/>
      <c r="N50" s="119" t="s">
        <v>2639</v>
      </c>
      <c r="O50" s="119" t="s">
        <v>1148</v>
      </c>
      <c r="P50" s="79"/>
    </row>
    <row r="51" spans="1:16" s="6" customFormat="1" ht="24.75" customHeight="1" outlineLevel="1" x14ac:dyDescent="0.25">
      <c r="A51" s="136">
        <v>4</v>
      </c>
      <c r="B51" s="117" t="s">
        <v>2704</v>
      </c>
      <c r="C51" s="119" t="s">
        <v>32</v>
      </c>
      <c r="D51" s="116" t="s">
        <v>2708</v>
      </c>
      <c r="E51" s="138">
        <v>42401</v>
      </c>
      <c r="F51" s="138">
        <v>42704</v>
      </c>
      <c r="G51" s="165">
        <f t="shared" si="1"/>
        <v>10.1</v>
      </c>
      <c r="H51" s="117" t="s">
        <v>2715</v>
      </c>
      <c r="I51" s="116" t="s">
        <v>453</v>
      </c>
      <c r="J51" s="116" t="s">
        <v>963</v>
      </c>
      <c r="K51" s="118">
        <v>20000000</v>
      </c>
      <c r="L51" s="119" t="s">
        <v>2713</v>
      </c>
      <c r="M51" s="174"/>
      <c r="N51" s="119" t="s">
        <v>2639</v>
      </c>
      <c r="O51" s="119" t="s">
        <v>26</v>
      </c>
      <c r="P51" s="79"/>
    </row>
    <row r="52" spans="1:16" s="7" customFormat="1" ht="24.75" customHeight="1" outlineLevel="1" x14ac:dyDescent="0.25">
      <c r="A52" s="137">
        <v>5</v>
      </c>
      <c r="B52" s="117" t="s">
        <v>2704</v>
      </c>
      <c r="C52" s="119" t="s">
        <v>32</v>
      </c>
      <c r="D52" s="116" t="s">
        <v>2709</v>
      </c>
      <c r="E52" s="138">
        <v>42036</v>
      </c>
      <c r="F52" s="138">
        <v>42338</v>
      </c>
      <c r="G52" s="165">
        <f t="shared" si="1"/>
        <v>10.066666666666666</v>
      </c>
      <c r="H52" s="117" t="s">
        <v>2715</v>
      </c>
      <c r="I52" s="116" t="s">
        <v>453</v>
      </c>
      <c r="J52" s="116" t="s">
        <v>963</v>
      </c>
      <c r="K52" s="118">
        <v>18000000</v>
      </c>
      <c r="L52" s="119" t="s">
        <v>1148</v>
      </c>
      <c r="M52" s="174"/>
      <c r="N52" s="119" t="s">
        <v>2639</v>
      </c>
      <c r="O52" s="119" t="s">
        <v>26</v>
      </c>
      <c r="P52" s="80"/>
    </row>
    <row r="53" spans="1:16" s="7" customFormat="1" ht="24.75" customHeight="1" outlineLevel="1" x14ac:dyDescent="0.25">
      <c r="A53" s="137">
        <v>6</v>
      </c>
      <c r="B53" s="117" t="s">
        <v>2704</v>
      </c>
      <c r="C53" s="119" t="s">
        <v>32</v>
      </c>
      <c r="D53" s="116" t="s">
        <v>2710</v>
      </c>
      <c r="E53" s="138">
        <v>41671</v>
      </c>
      <c r="F53" s="138">
        <v>41973</v>
      </c>
      <c r="G53" s="165">
        <f t="shared" si="1"/>
        <v>10.066666666666666</v>
      </c>
      <c r="H53" s="117" t="s">
        <v>2715</v>
      </c>
      <c r="I53" s="116" t="s">
        <v>453</v>
      </c>
      <c r="J53" s="116" t="s">
        <v>963</v>
      </c>
      <c r="K53" s="118">
        <v>16000000</v>
      </c>
      <c r="L53" s="119" t="s">
        <v>1148</v>
      </c>
      <c r="M53" s="174"/>
      <c r="N53" s="119" t="s">
        <v>2639</v>
      </c>
      <c r="O53" s="119" t="s">
        <v>26</v>
      </c>
      <c r="P53" s="80"/>
    </row>
    <row r="54" spans="1:16" s="7" customFormat="1" ht="24.75" customHeight="1" outlineLevel="1" x14ac:dyDescent="0.25">
      <c r="A54" s="137">
        <v>7</v>
      </c>
      <c r="B54" s="117" t="s">
        <v>2702</v>
      </c>
      <c r="C54" s="119" t="s">
        <v>32</v>
      </c>
      <c r="D54" s="116" t="s">
        <v>2711</v>
      </c>
      <c r="E54" s="138">
        <v>41276</v>
      </c>
      <c r="F54" s="138">
        <v>41578</v>
      </c>
      <c r="G54" s="165">
        <f t="shared" si="1"/>
        <v>10.066666666666666</v>
      </c>
      <c r="H54" s="117" t="s">
        <v>2712</v>
      </c>
      <c r="I54" s="116" t="s">
        <v>453</v>
      </c>
      <c r="J54" s="116" t="s">
        <v>963</v>
      </c>
      <c r="K54" s="118">
        <v>47855000</v>
      </c>
      <c r="L54" s="119" t="s">
        <v>1148</v>
      </c>
      <c r="M54" s="174"/>
      <c r="N54" s="119" t="s">
        <v>2639</v>
      </c>
      <c r="O54" s="119" t="s">
        <v>1148</v>
      </c>
      <c r="P54" s="80"/>
    </row>
    <row r="55" spans="1:16" s="7" customFormat="1" ht="24.75" customHeight="1" outlineLevel="1" x14ac:dyDescent="0.25">
      <c r="A55" s="137">
        <v>8</v>
      </c>
      <c r="B55" s="117"/>
      <c r="C55" s="119"/>
      <c r="D55" s="116"/>
      <c r="E55" s="138"/>
      <c r="F55" s="138"/>
      <c r="G55" s="165" t="str">
        <f t="shared" si="1"/>
        <v/>
      </c>
      <c r="H55" s="117"/>
      <c r="I55" s="116"/>
      <c r="J55" s="116"/>
      <c r="K55" s="113"/>
      <c r="L55" s="119"/>
      <c r="M55" s="174"/>
      <c r="N55" s="119"/>
      <c r="O55" s="119"/>
      <c r="P55" s="80"/>
    </row>
    <row r="56" spans="1:16" s="7" customFormat="1" ht="24.75" customHeight="1" outlineLevel="1" x14ac:dyDescent="0.25">
      <c r="A56" s="137">
        <v>9</v>
      </c>
      <c r="B56" s="117"/>
      <c r="C56" s="119"/>
      <c r="D56" s="116"/>
      <c r="E56" s="138"/>
      <c r="F56" s="138"/>
      <c r="G56" s="165" t="str">
        <f t="shared" si="1"/>
        <v/>
      </c>
      <c r="H56" s="117"/>
      <c r="I56" s="116"/>
      <c r="J56" s="116"/>
      <c r="K56" s="113"/>
      <c r="L56" s="119"/>
      <c r="M56" s="174"/>
      <c r="N56" s="119"/>
      <c r="O56" s="119"/>
      <c r="P56" s="80"/>
    </row>
    <row r="57" spans="1:16" s="7" customFormat="1" ht="24.75" customHeight="1" outlineLevel="1" x14ac:dyDescent="0.25">
      <c r="A57" s="137">
        <v>10</v>
      </c>
      <c r="B57" s="117"/>
      <c r="C57" s="119"/>
      <c r="D57" s="116"/>
      <c r="E57" s="138"/>
      <c r="F57" s="138"/>
      <c r="G57" s="165" t="str">
        <f t="shared" si="1"/>
        <v/>
      </c>
      <c r="H57" s="117"/>
      <c r="I57" s="116"/>
      <c r="J57" s="116"/>
      <c r="K57" s="118"/>
      <c r="L57" s="119"/>
      <c r="M57" s="174"/>
      <c r="N57" s="119"/>
      <c r="O57" s="119"/>
      <c r="P57" s="80"/>
    </row>
    <row r="58" spans="1:16" s="7" customFormat="1" ht="24.75" customHeight="1" outlineLevel="1" x14ac:dyDescent="0.25">
      <c r="A58" s="137">
        <v>11</v>
      </c>
      <c r="B58" s="117"/>
      <c r="C58" s="119"/>
      <c r="D58" s="116"/>
      <c r="E58" s="138"/>
      <c r="F58" s="138"/>
      <c r="G58" s="165" t="str">
        <f t="shared" si="1"/>
        <v/>
      </c>
      <c r="H58" s="117"/>
      <c r="I58" s="116"/>
      <c r="J58" s="116"/>
      <c r="K58" s="118"/>
      <c r="L58" s="119"/>
      <c r="M58" s="174"/>
      <c r="N58" s="119"/>
      <c r="O58" s="119"/>
      <c r="P58" s="80"/>
    </row>
    <row r="59" spans="1:16" s="7" customFormat="1" ht="24.75" customHeight="1" outlineLevel="1" x14ac:dyDescent="0.25">
      <c r="A59" s="137">
        <v>12</v>
      </c>
      <c r="B59" s="117"/>
      <c r="C59" s="119"/>
      <c r="D59" s="116"/>
      <c r="E59" s="138"/>
      <c r="F59" s="138"/>
      <c r="G59" s="165" t="str">
        <f t="shared" si="1"/>
        <v/>
      </c>
      <c r="H59" s="117"/>
      <c r="I59" s="116"/>
      <c r="J59" s="116"/>
      <c r="K59" s="118"/>
      <c r="L59" s="119"/>
      <c r="M59" s="174"/>
      <c r="N59" s="119"/>
      <c r="O59" s="119"/>
      <c r="P59" s="80"/>
    </row>
    <row r="60" spans="1:16" s="7" customFormat="1" ht="24.75" customHeight="1" outlineLevel="1" x14ac:dyDescent="0.25">
      <c r="A60" s="137">
        <v>13</v>
      </c>
      <c r="B60" s="117"/>
      <c r="C60" s="119"/>
      <c r="D60" s="116"/>
      <c r="E60" s="138"/>
      <c r="F60" s="138"/>
      <c r="G60" s="165" t="str">
        <f t="shared" si="1"/>
        <v/>
      </c>
      <c r="H60" s="117"/>
      <c r="I60" s="116"/>
      <c r="J60" s="116"/>
      <c r="K60" s="118"/>
      <c r="L60" s="119"/>
      <c r="M60" s="174"/>
      <c r="N60" s="119"/>
      <c r="O60" s="119"/>
      <c r="P60" s="80"/>
    </row>
    <row r="61" spans="1:16" s="7" customFormat="1" ht="24.75" customHeight="1" outlineLevel="1" x14ac:dyDescent="0.25">
      <c r="A61" s="137">
        <v>14</v>
      </c>
      <c r="B61" s="117"/>
      <c r="C61" s="119"/>
      <c r="D61" s="116"/>
      <c r="E61" s="138"/>
      <c r="F61" s="138"/>
      <c r="G61" s="165" t="str">
        <f t="shared" si="1"/>
        <v/>
      </c>
      <c r="H61" s="117"/>
      <c r="I61" s="116"/>
      <c r="J61" s="116"/>
      <c r="K61" s="118"/>
      <c r="L61" s="119"/>
      <c r="M61" s="174"/>
      <c r="N61" s="119"/>
      <c r="O61" s="119"/>
      <c r="P61" s="80"/>
    </row>
    <row r="62" spans="1:16" s="7" customFormat="1" ht="24.75" customHeight="1" outlineLevel="1" x14ac:dyDescent="0.25">
      <c r="A62" s="137">
        <v>15</v>
      </c>
      <c r="B62" s="117"/>
      <c r="C62" s="119"/>
      <c r="D62" s="116"/>
      <c r="E62" s="138"/>
      <c r="F62" s="138"/>
      <c r="G62" s="165" t="str">
        <f t="shared" si="1"/>
        <v/>
      </c>
      <c r="H62" s="117"/>
      <c r="I62" s="116"/>
      <c r="J62" s="116"/>
      <c r="K62" s="118"/>
      <c r="L62" s="119"/>
      <c r="M62" s="174"/>
      <c r="N62" s="119"/>
      <c r="O62" s="119"/>
      <c r="P62" s="80"/>
    </row>
    <row r="63" spans="1:16" s="7" customFormat="1" ht="24.75" customHeight="1" outlineLevel="1" x14ac:dyDescent="0.25">
      <c r="A63" s="137">
        <v>16</v>
      </c>
      <c r="B63" s="117"/>
      <c r="C63" s="119"/>
      <c r="D63" s="116"/>
      <c r="E63" s="138"/>
      <c r="F63" s="138"/>
      <c r="G63" s="165" t="str">
        <f t="shared" si="1"/>
        <v/>
      </c>
      <c r="H63" s="117"/>
      <c r="I63" s="116"/>
      <c r="J63" s="116"/>
      <c r="K63" s="118"/>
      <c r="L63" s="119"/>
      <c r="M63" s="174"/>
      <c r="N63" s="119"/>
      <c r="O63" s="119"/>
      <c r="P63" s="80"/>
    </row>
    <row r="64" spans="1:16" s="7" customFormat="1" ht="24.75" customHeight="1" outlineLevel="1" x14ac:dyDescent="0.25">
      <c r="A64" s="137">
        <v>17</v>
      </c>
      <c r="B64" s="117"/>
      <c r="C64" s="119"/>
      <c r="D64" s="116"/>
      <c r="E64" s="138"/>
      <c r="F64" s="138"/>
      <c r="G64" s="165" t="str">
        <f t="shared" si="1"/>
        <v/>
      </c>
      <c r="H64" s="117"/>
      <c r="I64" s="116"/>
      <c r="J64" s="116"/>
      <c r="K64" s="118"/>
      <c r="L64" s="119"/>
      <c r="M64" s="174"/>
      <c r="N64" s="119"/>
      <c r="O64" s="119"/>
      <c r="P64" s="80"/>
    </row>
    <row r="65" spans="1:16" s="7" customFormat="1" ht="24.75" customHeight="1" outlineLevel="1" x14ac:dyDescent="0.25">
      <c r="A65" s="137">
        <v>18</v>
      </c>
      <c r="B65" s="117"/>
      <c r="C65" s="119"/>
      <c r="D65" s="116"/>
      <c r="E65" s="138"/>
      <c r="F65" s="138"/>
      <c r="G65" s="165" t="str">
        <f t="shared" si="1"/>
        <v/>
      </c>
      <c r="H65" s="117"/>
      <c r="I65" s="116"/>
      <c r="J65" s="116"/>
      <c r="K65" s="118"/>
      <c r="L65" s="119"/>
      <c r="M65" s="174"/>
      <c r="N65" s="119"/>
      <c r="O65" s="119"/>
      <c r="P65" s="80"/>
    </row>
    <row r="66" spans="1:16" s="7" customFormat="1" ht="24.75" customHeight="1" outlineLevel="1" x14ac:dyDescent="0.25">
      <c r="A66" s="137">
        <v>19</v>
      </c>
      <c r="B66" s="117"/>
      <c r="C66" s="119"/>
      <c r="D66" s="116"/>
      <c r="E66" s="138"/>
      <c r="F66" s="138"/>
      <c r="G66" s="165" t="str">
        <f t="shared" si="1"/>
        <v/>
      </c>
      <c r="H66" s="117"/>
      <c r="I66" s="116"/>
      <c r="J66" s="116"/>
      <c r="K66" s="118"/>
      <c r="L66" s="119"/>
      <c r="M66" s="174"/>
      <c r="N66" s="119"/>
      <c r="O66" s="119"/>
      <c r="P66" s="80"/>
    </row>
    <row r="67" spans="1:16" s="7" customFormat="1" ht="24.75" customHeight="1" outlineLevel="1" x14ac:dyDescent="0.25">
      <c r="A67" s="137">
        <v>20</v>
      </c>
      <c r="B67" s="117"/>
      <c r="C67" s="119"/>
      <c r="D67" s="116"/>
      <c r="E67" s="138"/>
      <c r="F67" s="138"/>
      <c r="G67" s="165" t="str">
        <f t="shared" ref="G67:G82" si="2">IF(AND(E67&lt;&gt;"",F67&lt;&gt;""),((F67-E67)/30),"")</f>
        <v/>
      </c>
      <c r="H67" s="117"/>
      <c r="I67" s="116"/>
      <c r="J67" s="116"/>
      <c r="K67" s="118"/>
      <c r="L67" s="119"/>
      <c r="M67" s="174"/>
      <c r="N67" s="119"/>
      <c r="O67" s="119"/>
      <c r="P67" s="80"/>
    </row>
    <row r="68" spans="1:16" s="7" customFormat="1" ht="24.75" customHeight="1" outlineLevel="1" x14ac:dyDescent="0.25">
      <c r="A68" s="137">
        <v>21</v>
      </c>
      <c r="B68" s="117"/>
      <c r="C68" s="119"/>
      <c r="D68" s="116"/>
      <c r="E68" s="138"/>
      <c r="F68" s="138"/>
      <c r="G68" s="165" t="str">
        <f t="shared" si="2"/>
        <v/>
      </c>
      <c r="H68" s="117"/>
      <c r="I68" s="116"/>
      <c r="J68" s="116"/>
      <c r="K68" s="118"/>
      <c r="L68" s="119"/>
      <c r="M68" s="174"/>
      <c r="N68" s="119"/>
      <c r="O68" s="119"/>
      <c r="P68" s="80"/>
    </row>
    <row r="69" spans="1:16" s="7" customFormat="1" ht="24.75" customHeight="1" outlineLevel="1" x14ac:dyDescent="0.25">
      <c r="A69" s="137">
        <v>22</v>
      </c>
      <c r="B69" s="117"/>
      <c r="C69" s="119"/>
      <c r="D69" s="116"/>
      <c r="E69" s="138"/>
      <c r="F69" s="138"/>
      <c r="G69" s="165" t="str">
        <f t="shared" si="2"/>
        <v/>
      </c>
      <c r="H69" s="117"/>
      <c r="I69" s="116"/>
      <c r="J69" s="116"/>
      <c r="K69" s="118"/>
      <c r="L69" s="119"/>
      <c r="M69" s="174"/>
      <c r="N69" s="119"/>
      <c r="O69" s="119"/>
      <c r="P69" s="80"/>
    </row>
    <row r="70" spans="1:16" s="7" customFormat="1" ht="24.75" customHeight="1" outlineLevel="1" x14ac:dyDescent="0.25">
      <c r="A70" s="137">
        <v>23</v>
      </c>
      <c r="B70" s="117"/>
      <c r="C70" s="119"/>
      <c r="D70" s="116"/>
      <c r="E70" s="138"/>
      <c r="F70" s="138"/>
      <c r="G70" s="165" t="str">
        <f t="shared" si="2"/>
        <v/>
      </c>
      <c r="H70" s="117"/>
      <c r="I70" s="116"/>
      <c r="J70" s="116"/>
      <c r="K70" s="118"/>
      <c r="L70" s="119"/>
      <c r="M70" s="174"/>
      <c r="N70" s="119"/>
      <c r="O70" s="119"/>
      <c r="P70" s="80"/>
    </row>
    <row r="71" spans="1:16" s="7" customFormat="1" ht="24.75" customHeight="1" outlineLevel="1" x14ac:dyDescent="0.25">
      <c r="A71" s="137">
        <v>24</v>
      </c>
      <c r="B71" s="117"/>
      <c r="C71" s="119"/>
      <c r="D71" s="116"/>
      <c r="E71" s="138"/>
      <c r="F71" s="138"/>
      <c r="G71" s="165" t="str">
        <f t="shared" si="2"/>
        <v/>
      </c>
      <c r="H71" s="117"/>
      <c r="I71" s="116"/>
      <c r="J71" s="116"/>
      <c r="K71" s="118"/>
      <c r="L71" s="119"/>
      <c r="M71" s="174"/>
      <c r="N71" s="119"/>
      <c r="O71" s="119"/>
      <c r="P71" s="80"/>
    </row>
    <row r="72" spans="1:16" s="7" customFormat="1" ht="24.75" customHeight="1" outlineLevel="1" x14ac:dyDescent="0.25">
      <c r="A72" s="137">
        <v>25</v>
      </c>
      <c r="B72" s="117"/>
      <c r="C72" s="119"/>
      <c r="D72" s="116"/>
      <c r="E72" s="138"/>
      <c r="F72" s="138"/>
      <c r="G72" s="165" t="str">
        <f t="shared" si="2"/>
        <v/>
      </c>
      <c r="H72" s="117"/>
      <c r="I72" s="116"/>
      <c r="J72" s="116"/>
      <c r="K72" s="118"/>
      <c r="L72" s="119"/>
      <c r="M72" s="174"/>
      <c r="N72" s="119"/>
      <c r="O72" s="119"/>
      <c r="P72" s="80"/>
    </row>
    <row r="73" spans="1:16" s="7" customFormat="1" ht="24.75" customHeight="1" outlineLevel="1" x14ac:dyDescent="0.25">
      <c r="A73" s="137">
        <v>26</v>
      </c>
      <c r="B73" s="117"/>
      <c r="C73" s="119"/>
      <c r="D73" s="116"/>
      <c r="E73" s="138"/>
      <c r="F73" s="138"/>
      <c r="G73" s="165" t="str">
        <f t="shared" si="2"/>
        <v/>
      </c>
      <c r="H73" s="117"/>
      <c r="I73" s="116"/>
      <c r="J73" s="116"/>
      <c r="K73" s="118"/>
      <c r="L73" s="119"/>
      <c r="M73" s="174"/>
      <c r="N73" s="119"/>
      <c r="O73" s="119"/>
      <c r="P73" s="80"/>
    </row>
    <row r="74" spans="1:16" s="7" customFormat="1" ht="24.75" customHeight="1" outlineLevel="1" x14ac:dyDescent="0.25">
      <c r="A74" s="137">
        <v>27</v>
      </c>
      <c r="B74" s="117"/>
      <c r="C74" s="119"/>
      <c r="D74" s="116"/>
      <c r="E74" s="138"/>
      <c r="F74" s="138"/>
      <c r="G74" s="165" t="str">
        <f t="shared" si="2"/>
        <v/>
      </c>
      <c r="H74" s="117"/>
      <c r="I74" s="116"/>
      <c r="J74" s="116"/>
      <c r="K74" s="118"/>
      <c r="L74" s="119"/>
      <c r="M74" s="174"/>
      <c r="N74" s="119"/>
      <c r="O74" s="119"/>
      <c r="P74" s="80"/>
    </row>
    <row r="75" spans="1:16" s="7" customFormat="1" ht="24.75" customHeight="1" outlineLevel="1" x14ac:dyDescent="0.25">
      <c r="A75" s="137">
        <v>28</v>
      </c>
      <c r="B75" s="117"/>
      <c r="C75" s="119"/>
      <c r="D75" s="116"/>
      <c r="E75" s="138"/>
      <c r="F75" s="138"/>
      <c r="G75" s="165" t="str">
        <f t="shared" si="2"/>
        <v/>
      </c>
      <c r="H75" s="117"/>
      <c r="I75" s="116"/>
      <c r="J75" s="116"/>
      <c r="K75" s="118"/>
      <c r="L75" s="119"/>
      <c r="M75" s="174"/>
      <c r="N75" s="119"/>
      <c r="O75" s="119"/>
      <c r="P75" s="80"/>
    </row>
    <row r="76" spans="1:16" s="7" customFormat="1" ht="24.75" customHeight="1" outlineLevel="1" x14ac:dyDescent="0.25">
      <c r="A76" s="137">
        <v>29</v>
      </c>
      <c r="B76" s="117"/>
      <c r="C76" s="119"/>
      <c r="D76" s="116"/>
      <c r="E76" s="138"/>
      <c r="F76" s="138"/>
      <c r="G76" s="165" t="str">
        <f t="shared" si="2"/>
        <v/>
      </c>
      <c r="H76" s="117"/>
      <c r="I76" s="116"/>
      <c r="J76" s="116"/>
      <c r="K76" s="118"/>
      <c r="L76" s="119"/>
      <c r="M76" s="174"/>
      <c r="N76" s="119"/>
      <c r="O76" s="119"/>
      <c r="P76" s="80"/>
    </row>
    <row r="77" spans="1:16" s="7" customFormat="1" ht="24.75" customHeight="1" outlineLevel="1" x14ac:dyDescent="0.25">
      <c r="A77" s="137">
        <v>30</v>
      </c>
      <c r="B77" s="117"/>
      <c r="C77" s="119"/>
      <c r="D77" s="116"/>
      <c r="E77" s="138"/>
      <c r="F77" s="138"/>
      <c r="G77" s="165" t="str">
        <f t="shared" si="2"/>
        <v/>
      </c>
      <c r="H77" s="117"/>
      <c r="I77" s="116"/>
      <c r="J77" s="116"/>
      <c r="K77" s="118"/>
      <c r="L77" s="119"/>
      <c r="M77" s="174"/>
      <c r="N77" s="119"/>
      <c r="O77" s="119"/>
      <c r="P77" s="80"/>
    </row>
    <row r="78" spans="1:16" s="7" customFormat="1" ht="24.75" customHeight="1" outlineLevel="1" x14ac:dyDescent="0.25">
      <c r="A78" s="137">
        <v>31</v>
      </c>
      <c r="B78" s="117"/>
      <c r="C78" s="119"/>
      <c r="D78" s="116"/>
      <c r="E78" s="138"/>
      <c r="F78" s="138"/>
      <c r="G78" s="165" t="str">
        <f t="shared" si="2"/>
        <v/>
      </c>
      <c r="H78" s="117"/>
      <c r="I78" s="116"/>
      <c r="J78" s="116"/>
      <c r="K78" s="118"/>
      <c r="L78" s="119"/>
      <c r="M78" s="174"/>
      <c r="N78" s="119"/>
      <c r="O78" s="119"/>
      <c r="P78" s="80"/>
    </row>
    <row r="79" spans="1:16" s="7" customFormat="1" ht="24.75" customHeight="1" outlineLevel="1" x14ac:dyDescent="0.25">
      <c r="A79" s="137">
        <v>32</v>
      </c>
      <c r="B79" s="117"/>
      <c r="C79" s="119"/>
      <c r="D79" s="116"/>
      <c r="E79" s="138"/>
      <c r="F79" s="138"/>
      <c r="G79" s="165" t="str">
        <f t="shared" si="2"/>
        <v/>
      </c>
      <c r="H79" s="117"/>
      <c r="I79" s="116"/>
      <c r="J79" s="116"/>
      <c r="K79" s="118"/>
      <c r="L79" s="119"/>
      <c r="M79" s="174"/>
      <c r="N79" s="119"/>
      <c r="O79" s="119"/>
      <c r="P79" s="80"/>
    </row>
    <row r="80" spans="1:16" s="7" customFormat="1" ht="24.75" customHeight="1" outlineLevel="1" x14ac:dyDescent="0.25">
      <c r="A80" s="137">
        <v>33</v>
      </c>
      <c r="B80" s="117"/>
      <c r="C80" s="119"/>
      <c r="D80" s="116"/>
      <c r="E80" s="138"/>
      <c r="F80" s="138"/>
      <c r="G80" s="165" t="str">
        <f t="shared" si="2"/>
        <v/>
      </c>
      <c r="H80" s="117"/>
      <c r="I80" s="116"/>
      <c r="J80" s="116"/>
      <c r="K80" s="118"/>
      <c r="L80" s="119"/>
      <c r="M80" s="174"/>
      <c r="N80" s="119"/>
      <c r="O80" s="119"/>
      <c r="P80" s="80"/>
    </row>
    <row r="81" spans="1:16" s="7" customFormat="1" ht="24.75" customHeight="1" outlineLevel="1" x14ac:dyDescent="0.25">
      <c r="A81" s="137">
        <v>34</v>
      </c>
      <c r="B81" s="117"/>
      <c r="C81" s="119"/>
      <c r="D81" s="116"/>
      <c r="E81" s="138"/>
      <c r="F81" s="138"/>
      <c r="G81" s="165" t="str">
        <f t="shared" si="2"/>
        <v/>
      </c>
      <c r="H81" s="117"/>
      <c r="I81" s="116"/>
      <c r="J81" s="116"/>
      <c r="K81" s="118"/>
      <c r="L81" s="119"/>
      <c r="M81" s="174"/>
      <c r="N81" s="119"/>
      <c r="O81" s="119"/>
      <c r="P81" s="80"/>
    </row>
    <row r="82" spans="1:16" s="7" customFormat="1" ht="24.75" customHeight="1" outlineLevel="1" x14ac:dyDescent="0.25">
      <c r="A82" s="137">
        <v>35</v>
      </c>
      <c r="B82" s="117"/>
      <c r="C82" s="119"/>
      <c r="D82" s="116"/>
      <c r="E82" s="138"/>
      <c r="F82" s="138"/>
      <c r="G82" s="165" t="str">
        <f t="shared" si="2"/>
        <v/>
      </c>
      <c r="H82" s="117"/>
      <c r="I82" s="116"/>
      <c r="J82" s="116"/>
      <c r="K82" s="118"/>
      <c r="L82" s="119"/>
      <c r="M82" s="174"/>
      <c r="N82" s="119"/>
      <c r="O82" s="119"/>
      <c r="P82" s="80"/>
    </row>
    <row r="83" spans="1:16" s="7" customFormat="1" ht="24.6" customHeight="1" outlineLevel="1" x14ac:dyDescent="0.25">
      <c r="A83" s="137">
        <v>36</v>
      </c>
      <c r="B83" s="117"/>
      <c r="C83" s="119"/>
      <c r="D83" s="116"/>
      <c r="E83" s="138"/>
      <c r="F83" s="138"/>
      <c r="G83" s="165" t="str">
        <f t="shared" si="1"/>
        <v/>
      </c>
      <c r="H83" s="117"/>
      <c r="I83" s="116"/>
      <c r="J83" s="116"/>
      <c r="K83" s="118"/>
      <c r="L83" s="119"/>
      <c r="M83" s="174"/>
      <c r="N83" s="119"/>
      <c r="O83" s="119"/>
      <c r="P83" s="80"/>
    </row>
    <row r="84" spans="1:16" s="7" customFormat="1" ht="24.75" customHeight="1" outlineLevel="1" x14ac:dyDescent="0.25">
      <c r="A84" s="137">
        <v>37</v>
      </c>
      <c r="B84" s="117"/>
      <c r="C84" s="119"/>
      <c r="D84" s="116"/>
      <c r="E84" s="138"/>
      <c r="F84" s="138"/>
      <c r="G84" s="165" t="str">
        <f t="shared" si="1"/>
        <v/>
      </c>
      <c r="H84" s="117"/>
      <c r="I84" s="116"/>
      <c r="J84" s="116"/>
      <c r="K84" s="118"/>
      <c r="L84" s="119"/>
      <c r="M84" s="174"/>
      <c r="N84" s="119"/>
      <c r="O84" s="119"/>
      <c r="P84" s="80"/>
    </row>
    <row r="85" spans="1:16" s="7" customFormat="1" ht="24.75" customHeight="1" outlineLevel="1" x14ac:dyDescent="0.25">
      <c r="A85" s="137">
        <v>38</v>
      </c>
      <c r="B85" s="117"/>
      <c r="C85" s="119"/>
      <c r="D85" s="116"/>
      <c r="E85" s="138"/>
      <c r="F85" s="138"/>
      <c r="G85" s="165" t="str">
        <f t="shared" si="1"/>
        <v/>
      </c>
      <c r="H85" s="117"/>
      <c r="I85" s="116"/>
      <c r="J85" s="116"/>
      <c r="K85" s="118"/>
      <c r="L85" s="119"/>
      <c r="M85" s="174"/>
      <c r="N85" s="119"/>
      <c r="O85" s="119"/>
      <c r="P85" s="80"/>
    </row>
    <row r="86" spans="1:16" s="7" customFormat="1" ht="24.75" customHeight="1" outlineLevel="1" x14ac:dyDescent="0.25">
      <c r="A86" s="137">
        <v>39</v>
      </c>
      <c r="B86" s="117"/>
      <c r="C86" s="119"/>
      <c r="D86" s="116"/>
      <c r="E86" s="138"/>
      <c r="F86" s="138"/>
      <c r="G86" s="165" t="str">
        <f t="shared" si="1"/>
        <v/>
      </c>
      <c r="H86" s="117"/>
      <c r="I86" s="116"/>
      <c r="J86" s="116"/>
      <c r="K86" s="118"/>
      <c r="L86" s="119"/>
      <c r="M86" s="174"/>
      <c r="N86" s="119"/>
      <c r="O86" s="119"/>
      <c r="P86" s="80"/>
    </row>
    <row r="87" spans="1:16" s="7" customFormat="1" ht="24.75" customHeight="1" outlineLevel="1" x14ac:dyDescent="0.25">
      <c r="A87" s="137">
        <v>40</v>
      </c>
      <c r="B87" s="117"/>
      <c r="C87" s="119"/>
      <c r="D87" s="116"/>
      <c r="E87" s="138"/>
      <c r="F87" s="138"/>
      <c r="G87" s="165" t="str">
        <f t="shared" si="1"/>
        <v/>
      </c>
      <c r="H87" s="117"/>
      <c r="I87" s="116"/>
      <c r="J87" s="116"/>
      <c r="K87" s="118"/>
      <c r="L87" s="119"/>
      <c r="M87" s="174"/>
      <c r="N87" s="119"/>
      <c r="O87" s="119"/>
      <c r="P87" s="80"/>
    </row>
    <row r="88" spans="1:16" s="7" customFormat="1" ht="24.75" customHeight="1" outlineLevel="1" x14ac:dyDescent="0.25">
      <c r="A88" s="137">
        <v>41</v>
      </c>
      <c r="B88" s="117"/>
      <c r="C88" s="119"/>
      <c r="D88" s="116"/>
      <c r="E88" s="138"/>
      <c r="F88" s="138"/>
      <c r="G88" s="165" t="str">
        <f t="shared" si="1"/>
        <v/>
      </c>
      <c r="H88" s="117"/>
      <c r="I88" s="116"/>
      <c r="J88" s="116"/>
      <c r="K88" s="118"/>
      <c r="L88" s="119"/>
      <c r="M88" s="174"/>
      <c r="N88" s="119"/>
      <c r="O88" s="119"/>
      <c r="P88" s="80"/>
    </row>
    <row r="89" spans="1:16" s="7" customFormat="1" ht="24.75" customHeight="1" outlineLevel="1" x14ac:dyDescent="0.25">
      <c r="A89" s="137">
        <v>42</v>
      </c>
      <c r="B89" s="117"/>
      <c r="C89" s="119"/>
      <c r="D89" s="116"/>
      <c r="E89" s="138"/>
      <c r="F89" s="138"/>
      <c r="G89" s="165" t="str">
        <f t="shared" si="1"/>
        <v/>
      </c>
      <c r="H89" s="117"/>
      <c r="I89" s="116"/>
      <c r="J89" s="116"/>
      <c r="K89" s="118"/>
      <c r="L89" s="119"/>
      <c r="M89" s="174"/>
      <c r="N89" s="119"/>
      <c r="O89" s="119"/>
      <c r="P89" s="80"/>
    </row>
    <row r="90" spans="1:16" s="7" customFormat="1" ht="24.75" customHeight="1" outlineLevel="1" x14ac:dyDescent="0.25">
      <c r="A90" s="137">
        <v>43</v>
      </c>
      <c r="B90" s="117"/>
      <c r="C90" s="119"/>
      <c r="D90" s="116"/>
      <c r="E90" s="138"/>
      <c r="F90" s="138"/>
      <c r="G90" s="165" t="str">
        <f t="shared" si="1"/>
        <v/>
      </c>
      <c r="H90" s="117"/>
      <c r="I90" s="116"/>
      <c r="J90" s="116"/>
      <c r="K90" s="118"/>
      <c r="L90" s="119"/>
      <c r="M90" s="174"/>
      <c r="N90" s="119"/>
      <c r="O90" s="119"/>
      <c r="P90" s="80"/>
    </row>
    <row r="91" spans="1:16" s="7" customFormat="1" ht="24.75" customHeight="1" outlineLevel="1" x14ac:dyDescent="0.25">
      <c r="A91" s="137">
        <v>44</v>
      </c>
      <c r="B91" s="117"/>
      <c r="C91" s="119"/>
      <c r="D91" s="116"/>
      <c r="E91" s="138"/>
      <c r="F91" s="138"/>
      <c r="G91" s="165" t="str">
        <f t="shared" si="1"/>
        <v/>
      </c>
      <c r="H91" s="117"/>
      <c r="I91" s="116"/>
      <c r="J91" s="116"/>
      <c r="K91" s="118"/>
      <c r="L91" s="119"/>
      <c r="M91" s="174"/>
      <c r="N91" s="119"/>
      <c r="O91" s="119"/>
      <c r="P91" s="80"/>
    </row>
    <row r="92" spans="1:16" s="7" customFormat="1" ht="24.75" customHeight="1" outlineLevel="1" x14ac:dyDescent="0.25">
      <c r="A92" s="137">
        <v>45</v>
      </c>
      <c r="B92" s="117"/>
      <c r="C92" s="119"/>
      <c r="D92" s="116"/>
      <c r="E92" s="138"/>
      <c r="F92" s="138"/>
      <c r="G92" s="165" t="str">
        <f t="shared" si="1"/>
        <v/>
      </c>
      <c r="H92" s="117"/>
      <c r="I92" s="116"/>
      <c r="J92" s="116"/>
      <c r="K92" s="118"/>
      <c r="L92" s="119"/>
      <c r="M92" s="174"/>
      <c r="N92" s="119"/>
      <c r="O92" s="119"/>
      <c r="P92" s="80"/>
    </row>
    <row r="93" spans="1:16" s="7" customFormat="1" ht="24.75" customHeight="1" outlineLevel="1" x14ac:dyDescent="0.25">
      <c r="A93" s="137">
        <v>46</v>
      </c>
      <c r="B93" s="117"/>
      <c r="C93" s="119"/>
      <c r="D93" s="116"/>
      <c r="E93" s="138"/>
      <c r="F93" s="138"/>
      <c r="G93" s="165" t="str">
        <f t="shared" si="1"/>
        <v/>
      </c>
      <c r="H93" s="117"/>
      <c r="I93" s="116"/>
      <c r="J93" s="116"/>
      <c r="K93" s="118"/>
      <c r="L93" s="119"/>
      <c r="M93" s="174"/>
      <c r="N93" s="119"/>
      <c r="O93" s="119"/>
      <c r="P93" s="80"/>
    </row>
    <row r="94" spans="1:16" s="7" customFormat="1" ht="24.75" customHeight="1" outlineLevel="1" x14ac:dyDescent="0.25">
      <c r="A94" s="137">
        <v>47</v>
      </c>
      <c r="B94" s="117"/>
      <c r="C94" s="119"/>
      <c r="D94" s="116"/>
      <c r="E94" s="138"/>
      <c r="F94" s="138"/>
      <c r="G94" s="165" t="str">
        <f t="shared" si="1"/>
        <v/>
      </c>
      <c r="H94" s="117"/>
      <c r="I94" s="116"/>
      <c r="J94" s="116"/>
      <c r="K94" s="118"/>
      <c r="L94" s="119"/>
      <c r="M94" s="174"/>
      <c r="N94" s="119"/>
      <c r="O94" s="119"/>
      <c r="P94" s="80"/>
    </row>
    <row r="95" spans="1:16" s="7" customFormat="1" ht="24.75" customHeight="1" outlineLevel="1" x14ac:dyDescent="0.25">
      <c r="A95" s="137">
        <v>48</v>
      </c>
      <c r="B95" s="117"/>
      <c r="C95" s="119"/>
      <c r="D95" s="116"/>
      <c r="E95" s="138"/>
      <c r="F95" s="138"/>
      <c r="G95" s="165" t="str">
        <f t="shared" si="1"/>
        <v/>
      </c>
      <c r="H95" s="117"/>
      <c r="I95" s="116"/>
      <c r="J95" s="116"/>
      <c r="K95" s="118"/>
      <c r="L95" s="119"/>
      <c r="M95" s="174"/>
      <c r="N95" s="119"/>
      <c r="O95" s="119"/>
      <c r="P95" s="80"/>
    </row>
    <row r="96" spans="1:16" s="7" customFormat="1" ht="24.75" customHeight="1" outlineLevel="1" x14ac:dyDescent="0.25">
      <c r="A96" s="137">
        <v>49</v>
      </c>
      <c r="B96" s="117"/>
      <c r="C96" s="119"/>
      <c r="D96" s="116"/>
      <c r="E96" s="138"/>
      <c r="F96" s="138"/>
      <c r="G96" s="165" t="str">
        <f t="shared" si="1"/>
        <v/>
      </c>
      <c r="H96" s="117"/>
      <c r="I96" s="116"/>
      <c r="J96" s="116"/>
      <c r="K96" s="118"/>
      <c r="L96" s="119"/>
      <c r="M96" s="174"/>
      <c r="N96" s="119"/>
      <c r="O96" s="119"/>
      <c r="P96" s="80"/>
    </row>
    <row r="97" spans="1:16" s="7" customFormat="1" ht="24.75" customHeight="1" outlineLevel="1" x14ac:dyDescent="0.25">
      <c r="A97" s="137">
        <v>50</v>
      </c>
      <c r="B97" s="117"/>
      <c r="C97" s="119"/>
      <c r="D97" s="116"/>
      <c r="E97" s="138"/>
      <c r="F97" s="138"/>
      <c r="G97" s="165" t="str">
        <f t="shared" si="1"/>
        <v/>
      </c>
      <c r="H97" s="117"/>
      <c r="I97" s="116"/>
      <c r="J97" s="116"/>
      <c r="K97" s="118"/>
      <c r="L97" s="119"/>
      <c r="M97" s="174"/>
      <c r="N97" s="119"/>
      <c r="O97" s="119"/>
      <c r="P97" s="80"/>
    </row>
    <row r="98" spans="1:16" s="7" customFormat="1" ht="24.75" customHeight="1" outlineLevel="1" x14ac:dyDescent="0.25">
      <c r="A98" s="137">
        <v>51</v>
      </c>
      <c r="B98" s="117"/>
      <c r="C98" s="119"/>
      <c r="D98" s="116"/>
      <c r="E98" s="138"/>
      <c r="F98" s="138"/>
      <c r="G98" s="165" t="str">
        <f t="shared" si="1"/>
        <v/>
      </c>
      <c r="H98" s="117"/>
      <c r="I98" s="116"/>
      <c r="J98" s="116"/>
      <c r="K98" s="118"/>
      <c r="L98" s="119"/>
      <c r="M98" s="174"/>
      <c r="N98" s="119"/>
      <c r="O98" s="119"/>
      <c r="P98" s="80"/>
    </row>
    <row r="99" spans="1:16" s="7" customFormat="1" ht="24.75" customHeight="1" outlineLevel="1" x14ac:dyDescent="0.25">
      <c r="A99" s="137">
        <v>52</v>
      </c>
      <c r="B99" s="117"/>
      <c r="C99" s="119"/>
      <c r="D99" s="116"/>
      <c r="E99" s="138"/>
      <c r="F99" s="138"/>
      <c r="G99" s="165" t="str">
        <f t="shared" si="1"/>
        <v/>
      </c>
      <c r="H99" s="117"/>
      <c r="I99" s="116"/>
      <c r="J99" s="116"/>
      <c r="K99" s="118"/>
      <c r="L99" s="119"/>
      <c r="M99" s="174"/>
      <c r="N99" s="119"/>
      <c r="O99" s="119"/>
      <c r="P99" s="80"/>
    </row>
    <row r="100" spans="1:16" s="7" customFormat="1" ht="24.75" customHeight="1" outlineLevel="1" x14ac:dyDescent="0.25">
      <c r="A100" s="137">
        <v>53</v>
      </c>
      <c r="B100" s="117"/>
      <c r="C100" s="119"/>
      <c r="D100" s="116"/>
      <c r="E100" s="138"/>
      <c r="F100" s="138"/>
      <c r="G100" s="165" t="str">
        <f t="shared" si="1"/>
        <v/>
      </c>
      <c r="H100" s="117"/>
      <c r="I100" s="116"/>
      <c r="J100" s="116"/>
      <c r="K100" s="118"/>
      <c r="L100" s="119"/>
      <c r="M100" s="174"/>
      <c r="N100" s="119"/>
      <c r="O100" s="119"/>
      <c r="P100" s="80"/>
    </row>
    <row r="101" spans="1:16" s="7" customFormat="1" ht="24.75" customHeight="1" outlineLevel="1" x14ac:dyDescent="0.25">
      <c r="A101" s="137">
        <v>54</v>
      </c>
      <c r="B101" s="117"/>
      <c r="C101" s="119"/>
      <c r="D101" s="116"/>
      <c r="E101" s="138"/>
      <c r="F101" s="138"/>
      <c r="G101" s="165" t="str">
        <f t="shared" si="1"/>
        <v/>
      </c>
      <c r="H101" s="117"/>
      <c r="I101" s="116"/>
      <c r="J101" s="116"/>
      <c r="K101" s="118"/>
      <c r="L101" s="119"/>
      <c r="M101" s="174"/>
      <c r="N101" s="119"/>
      <c r="O101" s="119"/>
      <c r="P101" s="80"/>
    </row>
    <row r="102" spans="1:16" s="7" customFormat="1" ht="24.75" customHeight="1" outlineLevel="1" x14ac:dyDescent="0.25">
      <c r="A102" s="137">
        <v>55</v>
      </c>
      <c r="B102" s="117"/>
      <c r="C102" s="119"/>
      <c r="D102" s="116"/>
      <c r="E102" s="138"/>
      <c r="F102" s="138"/>
      <c r="G102" s="165" t="str">
        <f t="shared" si="1"/>
        <v/>
      </c>
      <c r="H102" s="117"/>
      <c r="I102" s="116"/>
      <c r="J102" s="116"/>
      <c r="K102" s="118"/>
      <c r="L102" s="119"/>
      <c r="M102" s="174"/>
      <c r="N102" s="119"/>
      <c r="O102" s="119"/>
      <c r="P102" s="80"/>
    </row>
    <row r="103" spans="1:16" s="7" customFormat="1" ht="24.75" customHeight="1" outlineLevel="1" x14ac:dyDescent="0.25">
      <c r="A103" s="137">
        <v>56</v>
      </c>
      <c r="B103" s="117"/>
      <c r="C103" s="119"/>
      <c r="D103" s="116"/>
      <c r="E103" s="138"/>
      <c r="F103" s="138"/>
      <c r="G103" s="165" t="str">
        <f t="shared" si="1"/>
        <v/>
      </c>
      <c r="H103" s="117"/>
      <c r="I103" s="116"/>
      <c r="J103" s="116"/>
      <c r="K103" s="118"/>
      <c r="L103" s="119"/>
      <c r="M103" s="174"/>
      <c r="N103" s="119"/>
      <c r="O103" s="119"/>
      <c r="P103" s="80"/>
    </row>
    <row r="104" spans="1:16" s="7" customFormat="1" ht="24.75" customHeight="1" outlineLevel="1" x14ac:dyDescent="0.25">
      <c r="A104" s="137">
        <v>57</v>
      </c>
      <c r="B104" s="117"/>
      <c r="C104" s="119"/>
      <c r="D104" s="116"/>
      <c r="E104" s="138"/>
      <c r="F104" s="138"/>
      <c r="G104" s="165" t="str">
        <f t="shared" si="1"/>
        <v/>
      </c>
      <c r="H104" s="117"/>
      <c r="I104" s="116"/>
      <c r="J104" s="116"/>
      <c r="K104" s="118"/>
      <c r="L104" s="119"/>
      <c r="M104" s="174"/>
      <c r="N104" s="119"/>
      <c r="O104" s="119"/>
      <c r="P104" s="80"/>
    </row>
    <row r="105" spans="1:16" s="7" customFormat="1" ht="24.75" customHeight="1" outlineLevel="1" x14ac:dyDescent="0.25">
      <c r="A105" s="137">
        <v>58</v>
      </c>
      <c r="B105" s="117"/>
      <c r="C105" s="119"/>
      <c r="D105" s="116"/>
      <c r="E105" s="138"/>
      <c r="F105" s="138"/>
      <c r="G105" s="165" t="str">
        <f t="shared" si="1"/>
        <v/>
      </c>
      <c r="H105" s="117"/>
      <c r="I105" s="116"/>
      <c r="J105" s="116"/>
      <c r="K105" s="118"/>
      <c r="L105" s="119"/>
      <c r="M105" s="174"/>
      <c r="N105" s="119"/>
      <c r="O105" s="119"/>
      <c r="P105" s="80"/>
    </row>
    <row r="106" spans="1:16" s="7" customFormat="1" ht="24.75" customHeight="1" outlineLevel="1" x14ac:dyDescent="0.25">
      <c r="A106" s="137">
        <v>59</v>
      </c>
      <c r="B106" s="117"/>
      <c r="C106" s="119"/>
      <c r="D106" s="116"/>
      <c r="E106" s="138"/>
      <c r="F106" s="138"/>
      <c r="G106" s="165" t="str">
        <f t="shared" si="1"/>
        <v/>
      </c>
      <c r="H106" s="117"/>
      <c r="I106" s="116"/>
      <c r="J106" s="116"/>
      <c r="K106" s="118"/>
      <c r="L106" s="119"/>
      <c r="M106" s="174"/>
      <c r="N106" s="119"/>
      <c r="O106" s="119"/>
      <c r="P106" s="80"/>
    </row>
    <row r="107" spans="1:16" s="7" customFormat="1" ht="24.75" customHeight="1" outlineLevel="1" thickBot="1" x14ac:dyDescent="0.3">
      <c r="A107" s="137">
        <v>60</v>
      </c>
      <c r="B107" s="117"/>
      <c r="C107" s="119"/>
      <c r="D107" s="116"/>
      <c r="E107" s="138"/>
      <c r="F107" s="138"/>
      <c r="G107" s="165" t="str">
        <f t="shared" si="1"/>
        <v/>
      </c>
      <c r="H107" s="117"/>
      <c r="I107" s="116"/>
      <c r="J107" s="116"/>
      <c r="K107" s="118"/>
      <c r="L107" s="119"/>
      <c r="M107" s="174"/>
      <c r="N107" s="119"/>
      <c r="O107" s="119"/>
      <c r="P107" s="80"/>
    </row>
    <row r="108" spans="1:16" ht="29.45" customHeight="1" thickBot="1" x14ac:dyDescent="0.3">
      <c r="O108" s="178" t="str">
        <f>HYPERLINK("#Integrante_2!A1","INICIO")</f>
        <v>INICIO</v>
      </c>
    </row>
    <row r="109" spans="1:16" s="19" customFormat="1" ht="31.5" customHeight="1" thickBot="1" x14ac:dyDescent="0.3">
      <c r="A109" s="216" t="s">
        <v>2638</v>
      </c>
      <c r="B109" s="217"/>
      <c r="C109" s="217"/>
      <c r="D109" s="217"/>
      <c r="E109" s="217"/>
      <c r="F109" s="217"/>
      <c r="G109" s="217"/>
      <c r="H109" s="217"/>
      <c r="I109" s="217"/>
      <c r="J109" s="217"/>
      <c r="K109" s="217"/>
      <c r="L109" s="217"/>
      <c r="M109" s="217"/>
      <c r="N109" s="217"/>
      <c r="O109" s="218"/>
      <c r="P109" s="77"/>
    </row>
    <row r="110" spans="1:16" ht="15" customHeight="1" x14ac:dyDescent="0.25">
      <c r="A110" s="219" t="s">
        <v>2660</v>
      </c>
      <c r="B110" s="220"/>
      <c r="C110" s="220"/>
      <c r="D110" s="220"/>
      <c r="E110" s="220"/>
      <c r="F110" s="220"/>
      <c r="G110" s="220"/>
      <c r="H110" s="220"/>
      <c r="I110" s="220"/>
      <c r="J110" s="220"/>
      <c r="K110" s="220"/>
      <c r="L110" s="220"/>
      <c r="M110" s="220"/>
      <c r="N110" s="220"/>
      <c r="O110" s="221"/>
    </row>
    <row r="111" spans="1:16" x14ac:dyDescent="0.25">
      <c r="A111" s="222"/>
      <c r="B111" s="223"/>
      <c r="C111" s="223"/>
      <c r="D111" s="223"/>
      <c r="E111" s="223"/>
      <c r="F111" s="223"/>
      <c r="G111" s="223"/>
      <c r="H111" s="223"/>
      <c r="I111" s="223"/>
      <c r="J111" s="223"/>
      <c r="K111" s="223"/>
      <c r="L111" s="223"/>
      <c r="M111" s="223"/>
      <c r="N111" s="223"/>
      <c r="O111" s="224"/>
    </row>
    <row r="112" spans="1:16" s="1" customFormat="1" ht="26.25" customHeight="1" x14ac:dyDescent="0.25">
      <c r="I112" s="229" t="s">
        <v>9</v>
      </c>
      <c r="J112" s="230"/>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6">
        <v>1</v>
      </c>
      <c r="B114" s="168" t="s">
        <v>2671</v>
      </c>
      <c r="C114" s="169" t="s">
        <v>31</v>
      </c>
      <c r="D114" s="116"/>
      <c r="E114" s="138"/>
      <c r="F114" s="138"/>
      <c r="G114" s="165" t="str">
        <f>IF(AND(E114&lt;&gt;"",F114&lt;&gt;""),((F114-E114)/30),"")</f>
        <v/>
      </c>
      <c r="H114" s="117"/>
      <c r="I114" s="116"/>
      <c r="J114" s="116"/>
      <c r="K114" s="118"/>
      <c r="L114" s="101" t="str">
        <f>+IF(AND(K114&gt;0,O114="Ejecución"),(K114/877802)*Tabla283[[#This Row],[% participación]],IF(AND(K114&gt;0,O114&lt;&gt;"Ejecución"),"-",""))</f>
        <v/>
      </c>
      <c r="M114" s="119"/>
      <c r="N114" s="174" t="str">
        <f>+IF(M116="No",1,IF(M116="Si","Ingrese %",""))</f>
        <v/>
      </c>
      <c r="O114" s="170" t="s">
        <v>1150</v>
      </c>
      <c r="P114" s="79"/>
    </row>
    <row r="115" spans="1:16" s="6" customFormat="1" ht="24.75" customHeight="1" x14ac:dyDescent="0.25">
      <c r="A115" s="136">
        <v>2</v>
      </c>
      <c r="B115" s="168" t="s">
        <v>2671</v>
      </c>
      <c r="C115" s="169" t="s">
        <v>31</v>
      </c>
      <c r="D115" s="116"/>
      <c r="E115" s="138"/>
      <c r="F115" s="138"/>
      <c r="G115" s="165" t="str">
        <f t="shared" ref="G115:G160" si="3">IF(AND(E115&lt;&gt;"",F115&lt;&gt;""),((F115-E115)/30),"")</f>
        <v/>
      </c>
      <c r="H115" s="117"/>
      <c r="I115" s="116"/>
      <c r="J115" s="116"/>
      <c r="K115" s="68"/>
      <c r="L115" s="101" t="str">
        <f>+IF(AND(K115&gt;0,O115="Ejecución"),(K115/877802)*Tabla283[[#This Row],[% participación]],IF(AND(K115&gt;0,O115&lt;&gt;"Ejecución"),"-",""))</f>
        <v/>
      </c>
      <c r="M115" s="119"/>
      <c r="N115" s="174" t="str">
        <f>+IF(M116="No",1,IF(M116="Si","Ingrese %",""))</f>
        <v/>
      </c>
      <c r="O115" s="170" t="s">
        <v>1150</v>
      </c>
      <c r="P115" s="79"/>
    </row>
    <row r="116" spans="1:16" s="6" customFormat="1" ht="24.75" customHeight="1" x14ac:dyDescent="0.25">
      <c r="A116" s="136">
        <v>3</v>
      </c>
      <c r="B116" s="168" t="s">
        <v>2671</v>
      </c>
      <c r="C116" s="169" t="s">
        <v>31</v>
      </c>
      <c r="D116" s="116"/>
      <c r="E116" s="138"/>
      <c r="F116" s="138"/>
      <c r="G116" s="165" t="str">
        <f t="shared" si="3"/>
        <v/>
      </c>
      <c r="H116" s="117"/>
      <c r="I116" s="116"/>
      <c r="J116" s="116"/>
      <c r="K116" s="68"/>
      <c r="L116" s="101" t="str">
        <f>+IF(AND(K116&gt;0,O116="Ejecución"),(K116/877802)*Tabla283[[#This Row],[% participación]],IF(AND(K116&gt;0,O116&lt;&gt;"Ejecución"),"-",""))</f>
        <v/>
      </c>
      <c r="M116" s="119"/>
      <c r="N116" s="174" t="str">
        <f t="shared" ref="N116:N160" si="4">+IF(M116="No",1,IF(M116="Si","Ingrese %",""))</f>
        <v/>
      </c>
      <c r="O116" s="170" t="s">
        <v>1150</v>
      </c>
      <c r="P116" s="79"/>
    </row>
    <row r="117" spans="1:16" s="6" customFormat="1" ht="24.75" customHeight="1" outlineLevel="1" x14ac:dyDescent="0.25">
      <c r="A117" s="136">
        <v>4</v>
      </c>
      <c r="B117" s="168" t="s">
        <v>2671</v>
      </c>
      <c r="C117" s="169" t="s">
        <v>31</v>
      </c>
      <c r="D117" s="116"/>
      <c r="E117" s="138"/>
      <c r="F117" s="138"/>
      <c r="G117" s="165" t="str">
        <f t="shared" si="3"/>
        <v/>
      </c>
      <c r="H117" s="117"/>
      <c r="I117" s="116"/>
      <c r="J117" s="116"/>
      <c r="K117" s="68"/>
      <c r="L117" s="101" t="str">
        <f>+IF(AND(K117&gt;0,O117="Ejecución"),(K117/877802)*Tabla283[[#This Row],[% participación]],IF(AND(K117&gt;0,O117&lt;&gt;"Ejecución"),"-",""))</f>
        <v/>
      </c>
      <c r="M117" s="119"/>
      <c r="N117" s="174" t="str">
        <f t="shared" si="4"/>
        <v/>
      </c>
      <c r="O117" s="170" t="s">
        <v>1150</v>
      </c>
      <c r="P117" s="79"/>
    </row>
    <row r="118" spans="1:16" s="7" customFormat="1" ht="24.75" customHeight="1" outlineLevel="1" x14ac:dyDescent="0.25">
      <c r="A118" s="137">
        <v>5</v>
      </c>
      <c r="B118" s="168" t="s">
        <v>2671</v>
      </c>
      <c r="C118" s="169" t="s">
        <v>31</v>
      </c>
      <c r="D118" s="116"/>
      <c r="E118" s="138"/>
      <c r="F118" s="138"/>
      <c r="G118" s="165" t="str">
        <f t="shared" si="3"/>
        <v/>
      </c>
      <c r="H118" s="117"/>
      <c r="I118" s="116"/>
      <c r="J118" s="116"/>
      <c r="K118" s="68"/>
      <c r="L118" s="101" t="str">
        <f>+IF(AND(K118&gt;0,O118="Ejecución"),(K118/877802)*Tabla283[[#This Row],[% participación]],IF(AND(K118&gt;0,O118&lt;&gt;"Ejecución"),"-",""))</f>
        <v/>
      </c>
      <c r="M118" s="119"/>
      <c r="N118" s="174" t="str">
        <f t="shared" si="4"/>
        <v/>
      </c>
      <c r="O118" s="170" t="s">
        <v>1150</v>
      </c>
      <c r="P118" s="80"/>
    </row>
    <row r="119" spans="1:16" s="7" customFormat="1" ht="24.75" customHeight="1" outlineLevel="1" x14ac:dyDescent="0.25">
      <c r="A119" s="137">
        <v>6</v>
      </c>
      <c r="B119" s="168" t="s">
        <v>2671</v>
      </c>
      <c r="C119" s="169" t="s">
        <v>31</v>
      </c>
      <c r="D119" s="116"/>
      <c r="E119" s="138"/>
      <c r="F119" s="138"/>
      <c r="G119" s="165" t="str">
        <f t="shared" si="3"/>
        <v/>
      </c>
      <c r="H119" s="117"/>
      <c r="I119" s="116"/>
      <c r="J119" s="116"/>
      <c r="K119" s="68"/>
      <c r="L119" s="101" t="str">
        <f>+IF(AND(K119&gt;0,O119="Ejecución"),(K119/877802)*Tabla283[[#This Row],[% participación]],IF(AND(K119&gt;0,O119&lt;&gt;"Ejecución"),"-",""))</f>
        <v/>
      </c>
      <c r="M119" s="119"/>
      <c r="N119" s="174" t="str">
        <f t="shared" si="4"/>
        <v/>
      </c>
      <c r="O119" s="170" t="s">
        <v>1150</v>
      </c>
      <c r="P119" s="80"/>
    </row>
    <row r="120" spans="1:16" s="7" customFormat="1" ht="24.75" customHeight="1" outlineLevel="1" x14ac:dyDescent="0.25">
      <c r="A120" s="137">
        <v>7</v>
      </c>
      <c r="B120" s="168" t="s">
        <v>2671</v>
      </c>
      <c r="C120" s="169" t="s">
        <v>31</v>
      </c>
      <c r="D120" s="116"/>
      <c r="E120" s="138"/>
      <c r="F120" s="138"/>
      <c r="G120" s="165" t="str">
        <f t="shared" si="3"/>
        <v/>
      </c>
      <c r="H120" s="117"/>
      <c r="I120" s="116"/>
      <c r="J120" s="116"/>
      <c r="K120" s="68"/>
      <c r="L120" s="101" t="str">
        <f>+IF(AND(K120&gt;0,O120="Ejecución"),(K120/877802)*Tabla283[[#This Row],[% participación]],IF(AND(K120&gt;0,O120&lt;&gt;"Ejecución"),"-",""))</f>
        <v/>
      </c>
      <c r="M120" s="119"/>
      <c r="N120" s="174" t="str">
        <f t="shared" si="4"/>
        <v/>
      </c>
      <c r="O120" s="170" t="s">
        <v>1150</v>
      </c>
      <c r="P120" s="80"/>
    </row>
    <row r="121" spans="1:16" s="7" customFormat="1" ht="24.75" customHeight="1" outlineLevel="1" x14ac:dyDescent="0.25">
      <c r="A121" s="137">
        <v>8</v>
      </c>
      <c r="B121" s="168" t="s">
        <v>2671</v>
      </c>
      <c r="C121" s="169" t="s">
        <v>31</v>
      </c>
      <c r="D121" s="116"/>
      <c r="E121" s="138"/>
      <c r="F121" s="138"/>
      <c r="G121" s="165" t="str">
        <f t="shared" si="3"/>
        <v/>
      </c>
      <c r="H121" s="114"/>
      <c r="I121" s="116"/>
      <c r="J121" s="116"/>
      <c r="K121" s="68"/>
      <c r="L121" s="101" t="str">
        <f>+IF(AND(K121&gt;0,O121="Ejecución"),(K121/877802)*Tabla283[[#This Row],[% participación]],IF(AND(K121&gt;0,O121&lt;&gt;"Ejecución"),"-",""))</f>
        <v/>
      </c>
      <c r="M121" s="119"/>
      <c r="N121" s="174" t="str">
        <f t="shared" si="4"/>
        <v/>
      </c>
      <c r="O121" s="170" t="s">
        <v>1150</v>
      </c>
      <c r="P121" s="80"/>
    </row>
    <row r="122" spans="1:16" s="7" customFormat="1" ht="24.75" customHeight="1" outlineLevel="1" x14ac:dyDescent="0.25">
      <c r="A122" s="137">
        <v>9</v>
      </c>
      <c r="B122" s="168" t="s">
        <v>2671</v>
      </c>
      <c r="C122" s="169" t="s">
        <v>31</v>
      </c>
      <c r="D122" s="116"/>
      <c r="E122" s="138"/>
      <c r="F122" s="138"/>
      <c r="G122" s="165" t="str">
        <f t="shared" si="3"/>
        <v/>
      </c>
      <c r="H122" s="117"/>
      <c r="I122" s="116"/>
      <c r="J122" s="116"/>
      <c r="K122" s="68"/>
      <c r="L122" s="101" t="str">
        <f>+IF(AND(K122&gt;0,O122="Ejecución"),(K122/877802)*Tabla283[[#This Row],[% participación]],IF(AND(K122&gt;0,O122&lt;&gt;"Ejecución"),"-",""))</f>
        <v/>
      </c>
      <c r="M122" s="119"/>
      <c r="N122" s="174" t="str">
        <f t="shared" si="4"/>
        <v/>
      </c>
      <c r="O122" s="170" t="s">
        <v>1150</v>
      </c>
      <c r="P122" s="80"/>
    </row>
    <row r="123" spans="1:16" s="7" customFormat="1" ht="24.75" customHeight="1" outlineLevel="1" x14ac:dyDescent="0.25">
      <c r="A123" s="137">
        <v>10</v>
      </c>
      <c r="B123" s="168" t="s">
        <v>2671</v>
      </c>
      <c r="C123" s="169" t="s">
        <v>31</v>
      </c>
      <c r="D123" s="116"/>
      <c r="E123" s="138"/>
      <c r="F123" s="138"/>
      <c r="G123" s="165" t="str">
        <f t="shared" si="3"/>
        <v/>
      </c>
      <c r="H123" s="117"/>
      <c r="I123" s="116"/>
      <c r="J123" s="116"/>
      <c r="K123" s="68"/>
      <c r="L123" s="101" t="str">
        <f>+IF(AND(K123&gt;0,O123="Ejecución"),(K123/877802)*Tabla283[[#This Row],[% participación]],IF(AND(K123&gt;0,O123&lt;&gt;"Ejecución"),"-",""))</f>
        <v/>
      </c>
      <c r="M123" s="119"/>
      <c r="N123" s="174" t="str">
        <f t="shared" si="4"/>
        <v/>
      </c>
      <c r="O123" s="170" t="s">
        <v>1150</v>
      </c>
      <c r="P123" s="80"/>
    </row>
    <row r="124" spans="1:16" s="7" customFormat="1" ht="24.75" customHeight="1" outlineLevel="1" x14ac:dyDescent="0.25">
      <c r="A124" s="137">
        <v>11</v>
      </c>
      <c r="B124" s="168" t="s">
        <v>2671</v>
      </c>
      <c r="C124" s="169" t="s">
        <v>31</v>
      </c>
      <c r="D124" s="116"/>
      <c r="E124" s="138"/>
      <c r="F124" s="138"/>
      <c r="G124" s="165" t="str">
        <f t="shared" si="3"/>
        <v/>
      </c>
      <c r="H124" s="117"/>
      <c r="I124" s="116"/>
      <c r="J124" s="116"/>
      <c r="K124" s="68"/>
      <c r="L124" s="101" t="str">
        <f>+IF(AND(K124&gt;0,O124="Ejecución"),(K124/877802)*Tabla283[[#This Row],[% participación]],IF(AND(K124&gt;0,O124&lt;&gt;"Ejecución"),"-",""))</f>
        <v/>
      </c>
      <c r="M124" s="119"/>
      <c r="N124" s="174" t="str">
        <f t="shared" si="4"/>
        <v/>
      </c>
      <c r="O124" s="170" t="s">
        <v>1150</v>
      </c>
      <c r="P124" s="80"/>
    </row>
    <row r="125" spans="1:16" s="7" customFormat="1" ht="24.75" customHeight="1" outlineLevel="1" x14ac:dyDescent="0.25">
      <c r="A125" s="137">
        <v>12</v>
      </c>
      <c r="B125" s="168" t="s">
        <v>2671</v>
      </c>
      <c r="C125" s="169" t="s">
        <v>31</v>
      </c>
      <c r="D125" s="116"/>
      <c r="E125" s="138"/>
      <c r="F125" s="138"/>
      <c r="G125" s="165" t="str">
        <f t="shared" si="3"/>
        <v/>
      </c>
      <c r="H125" s="117"/>
      <c r="I125" s="116"/>
      <c r="J125" s="116"/>
      <c r="K125" s="68"/>
      <c r="L125" s="101" t="str">
        <f>+IF(AND(K125&gt;0,O125="Ejecución"),(K125/877802)*Tabla283[[#This Row],[% participación]],IF(AND(K125&gt;0,O125&lt;&gt;"Ejecución"),"-",""))</f>
        <v/>
      </c>
      <c r="M125" s="119"/>
      <c r="N125" s="174" t="str">
        <f t="shared" si="4"/>
        <v/>
      </c>
      <c r="O125" s="170" t="s">
        <v>1150</v>
      </c>
      <c r="P125" s="80"/>
    </row>
    <row r="126" spans="1:16" s="7" customFormat="1" ht="24.75" customHeight="1" outlineLevel="1" x14ac:dyDescent="0.25">
      <c r="A126" s="137">
        <v>13</v>
      </c>
      <c r="B126" s="168" t="s">
        <v>2671</v>
      </c>
      <c r="C126" s="169" t="s">
        <v>31</v>
      </c>
      <c r="D126" s="116"/>
      <c r="E126" s="138"/>
      <c r="F126" s="138"/>
      <c r="G126" s="165" t="str">
        <f t="shared" si="3"/>
        <v/>
      </c>
      <c r="H126" s="117"/>
      <c r="I126" s="116"/>
      <c r="J126" s="116"/>
      <c r="K126" s="68"/>
      <c r="L126" s="101" t="str">
        <f>+IF(AND(K126&gt;0,O126="Ejecución"),(K126/877802)*Tabla283[[#This Row],[% participación]],IF(AND(K126&gt;0,O126&lt;&gt;"Ejecución"),"-",""))</f>
        <v/>
      </c>
      <c r="M126" s="119"/>
      <c r="N126" s="174" t="str">
        <f t="shared" si="4"/>
        <v/>
      </c>
      <c r="O126" s="170" t="s">
        <v>1150</v>
      </c>
      <c r="P126" s="80"/>
    </row>
    <row r="127" spans="1:16" s="7" customFormat="1" ht="24.75" customHeight="1" outlineLevel="1" x14ac:dyDescent="0.25">
      <c r="A127" s="137">
        <v>14</v>
      </c>
      <c r="B127" s="168" t="s">
        <v>2671</v>
      </c>
      <c r="C127" s="169" t="s">
        <v>31</v>
      </c>
      <c r="D127" s="116"/>
      <c r="E127" s="138"/>
      <c r="F127" s="138"/>
      <c r="G127" s="165" t="str">
        <f t="shared" si="3"/>
        <v/>
      </c>
      <c r="H127" s="117"/>
      <c r="I127" s="116"/>
      <c r="J127" s="116"/>
      <c r="K127" s="68"/>
      <c r="L127" s="101" t="str">
        <f>+IF(AND(K127&gt;0,O127="Ejecución"),(K127/877802)*Tabla283[[#This Row],[% participación]],IF(AND(K127&gt;0,O127&lt;&gt;"Ejecución"),"-",""))</f>
        <v/>
      </c>
      <c r="M127" s="119"/>
      <c r="N127" s="174" t="str">
        <f t="shared" si="4"/>
        <v/>
      </c>
      <c r="O127" s="170" t="s">
        <v>1150</v>
      </c>
      <c r="P127" s="80"/>
    </row>
    <row r="128" spans="1:16" s="7" customFormat="1" ht="24.75" customHeight="1" outlineLevel="1" x14ac:dyDescent="0.25">
      <c r="A128" s="137">
        <v>15</v>
      </c>
      <c r="B128" s="168" t="s">
        <v>2671</v>
      </c>
      <c r="C128" s="169" t="s">
        <v>31</v>
      </c>
      <c r="D128" s="116"/>
      <c r="E128" s="138"/>
      <c r="F128" s="138"/>
      <c r="G128" s="165" t="str">
        <f t="shared" si="3"/>
        <v/>
      </c>
      <c r="H128" s="117"/>
      <c r="I128" s="116"/>
      <c r="J128" s="116"/>
      <c r="K128" s="68"/>
      <c r="L128" s="101" t="str">
        <f>+IF(AND(K128&gt;0,O128="Ejecución"),(K128/877802)*Tabla283[[#This Row],[% participación]],IF(AND(K128&gt;0,O128&lt;&gt;"Ejecución"),"-",""))</f>
        <v/>
      </c>
      <c r="M128" s="119"/>
      <c r="N128" s="174" t="str">
        <f t="shared" si="4"/>
        <v/>
      </c>
      <c r="O128" s="170" t="s">
        <v>1150</v>
      </c>
      <c r="P128" s="80"/>
    </row>
    <row r="129" spans="1:16" s="7" customFormat="1" ht="24.75" customHeight="1" outlineLevel="1" x14ac:dyDescent="0.25">
      <c r="A129" s="137">
        <v>16</v>
      </c>
      <c r="B129" s="168" t="s">
        <v>2671</v>
      </c>
      <c r="C129" s="169" t="s">
        <v>31</v>
      </c>
      <c r="D129" s="116"/>
      <c r="E129" s="138"/>
      <c r="F129" s="138"/>
      <c r="G129" s="165" t="str">
        <f t="shared" si="3"/>
        <v/>
      </c>
      <c r="H129" s="117"/>
      <c r="I129" s="116"/>
      <c r="J129" s="116"/>
      <c r="K129" s="68"/>
      <c r="L129" s="101" t="str">
        <f>+IF(AND(K129&gt;0,O129="Ejecución"),(K129/877802)*Tabla283[[#This Row],[% participación]],IF(AND(K129&gt;0,O129&lt;&gt;"Ejecución"),"-",""))</f>
        <v/>
      </c>
      <c r="M129" s="119"/>
      <c r="N129" s="174" t="str">
        <f t="shared" si="4"/>
        <v/>
      </c>
      <c r="O129" s="170" t="s">
        <v>1150</v>
      </c>
      <c r="P129" s="80"/>
    </row>
    <row r="130" spans="1:16" s="7" customFormat="1" ht="24.75" customHeight="1" outlineLevel="1" x14ac:dyDescent="0.25">
      <c r="A130" s="137">
        <v>17</v>
      </c>
      <c r="B130" s="168" t="s">
        <v>2671</v>
      </c>
      <c r="C130" s="169" t="s">
        <v>31</v>
      </c>
      <c r="D130" s="116"/>
      <c r="E130" s="138"/>
      <c r="F130" s="138"/>
      <c r="G130" s="165" t="str">
        <f t="shared" si="3"/>
        <v/>
      </c>
      <c r="H130" s="117"/>
      <c r="I130" s="116"/>
      <c r="J130" s="116"/>
      <c r="K130" s="68"/>
      <c r="L130" s="101" t="str">
        <f>+IF(AND(K130&gt;0,O130="Ejecución"),(K130/877802)*Tabla283[[#This Row],[% participación]],IF(AND(K130&gt;0,O130&lt;&gt;"Ejecución"),"-",""))</f>
        <v/>
      </c>
      <c r="M130" s="119"/>
      <c r="N130" s="174" t="str">
        <f t="shared" si="4"/>
        <v/>
      </c>
      <c r="O130" s="170" t="s">
        <v>1150</v>
      </c>
      <c r="P130" s="80"/>
    </row>
    <row r="131" spans="1:16" s="7" customFormat="1" ht="24.75" customHeight="1" outlineLevel="1" x14ac:dyDescent="0.25">
      <c r="A131" s="137">
        <v>18</v>
      </c>
      <c r="B131" s="168" t="s">
        <v>2671</v>
      </c>
      <c r="C131" s="169" t="s">
        <v>31</v>
      </c>
      <c r="D131" s="116"/>
      <c r="E131" s="138"/>
      <c r="F131" s="138"/>
      <c r="G131" s="165" t="str">
        <f t="shared" si="3"/>
        <v/>
      </c>
      <c r="H131" s="117"/>
      <c r="I131" s="116"/>
      <c r="J131" s="116"/>
      <c r="K131" s="68"/>
      <c r="L131" s="101" t="str">
        <f>+IF(AND(K131&gt;0,O131="Ejecución"),(K131/877802)*Tabla283[[#This Row],[% participación]],IF(AND(K131&gt;0,O131&lt;&gt;"Ejecución"),"-",""))</f>
        <v/>
      </c>
      <c r="M131" s="119"/>
      <c r="N131" s="174" t="str">
        <f t="shared" si="4"/>
        <v/>
      </c>
      <c r="O131" s="170" t="s">
        <v>1150</v>
      </c>
      <c r="P131" s="80"/>
    </row>
    <row r="132" spans="1:16" s="7" customFormat="1" ht="24.75" customHeight="1" outlineLevel="1" x14ac:dyDescent="0.25">
      <c r="A132" s="137">
        <v>19</v>
      </c>
      <c r="B132" s="168" t="s">
        <v>2671</v>
      </c>
      <c r="C132" s="169" t="s">
        <v>31</v>
      </c>
      <c r="D132" s="116"/>
      <c r="E132" s="138"/>
      <c r="F132" s="138"/>
      <c r="G132" s="165" t="str">
        <f t="shared" si="3"/>
        <v/>
      </c>
      <c r="H132" s="117"/>
      <c r="I132" s="116"/>
      <c r="J132" s="116"/>
      <c r="K132" s="68"/>
      <c r="L132" s="101" t="str">
        <f>+IF(AND(K132&gt;0,O132="Ejecución"),(K132/877802)*Tabla283[[#This Row],[% participación]],IF(AND(K132&gt;0,O132&lt;&gt;"Ejecución"),"-",""))</f>
        <v/>
      </c>
      <c r="M132" s="119"/>
      <c r="N132" s="174" t="str">
        <f t="shared" si="4"/>
        <v/>
      </c>
      <c r="O132" s="170" t="s">
        <v>1150</v>
      </c>
      <c r="P132" s="80"/>
    </row>
    <row r="133" spans="1:16" s="7" customFormat="1" ht="24.75" customHeight="1" outlineLevel="1" x14ac:dyDescent="0.25">
      <c r="A133" s="137">
        <v>20</v>
      </c>
      <c r="B133" s="168" t="s">
        <v>2671</v>
      </c>
      <c r="C133" s="169" t="s">
        <v>31</v>
      </c>
      <c r="D133" s="116"/>
      <c r="E133" s="138"/>
      <c r="F133" s="138"/>
      <c r="G133" s="165" t="str">
        <f t="shared" si="3"/>
        <v/>
      </c>
      <c r="H133" s="117"/>
      <c r="I133" s="116"/>
      <c r="J133" s="116"/>
      <c r="K133" s="68"/>
      <c r="L133" s="101" t="str">
        <f>+IF(AND(K133&gt;0,O133="Ejecución"),(K133/877802)*Tabla283[[#This Row],[% participación]],IF(AND(K133&gt;0,O133&lt;&gt;"Ejecución"),"-",""))</f>
        <v/>
      </c>
      <c r="M133" s="119"/>
      <c r="N133" s="174" t="str">
        <f t="shared" si="4"/>
        <v/>
      </c>
      <c r="O133" s="170" t="s">
        <v>1150</v>
      </c>
      <c r="P133" s="80"/>
    </row>
    <row r="134" spans="1:16" s="7" customFormat="1" ht="24.75" customHeight="1" outlineLevel="1" x14ac:dyDescent="0.25">
      <c r="A134" s="137">
        <v>21</v>
      </c>
      <c r="B134" s="168" t="s">
        <v>2671</v>
      </c>
      <c r="C134" s="169" t="s">
        <v>31</v>
      </c>
      <c r="D134" s="116"/>
      <c r="E134" s="138"/>
      <c r="F134" s="138"/>
      <c r="G134" s="165" t="str">
        <f t="shared" si="3"/>
        <v/>
      </c>
      <c r="H134" s="117"/>
      <c r="I134" s="116"/>
      <c r="J134" s="116"/>
      <c r="K134" s="68"/>
      <c r="L134" s="101" t="str">
        <f>+IF(AND(K134&gt;0,O134="Ejecución"),(K134/877802)*Tabla283[[#This Row],[% participación]],IF(AND(K134&gt;0,O134&lt;&gt;"Ejecución"),"-",""))</f>
        <v/>
      </c>
      <c r="M134" s="119"/>
      <c r="N134" s="174" t="str">
        <f t="shared" si="4"/>
        <v/>
      </c>
      <c r="O134" s="170" t="s">
        <v>1150</v>
      </c>
      <c r="P134" s="80"/>
    </row>
    <row r="135" spans="1:16" s="7" customFormat="1" ht="24.75" customHeight="1" outlineLevel="1" x14ac:dyDescent="0.25">
      <c r="A135" s="137">
        <v>22</v>
      </c>
      <c r="B135" s="168" t="s">
        <v>2671</v>
      </c>
      <c r="C135" s="169" t="s">
        <v>31</v>
      </c>
      <c r="D135" s="116"/>
      <c r="E135" s="138"/>
      <c r="F135" s="138"/>
      <c r="G135" s="165" t="str">
        <f t="shared" si="3"/>
        <v/>
      </c>
      <c r="H135" s="117"/>
      <c r="I135" s="116"/>
      <c r="J135" s="116"/>
      <c r="K135" s="68"/>
      <c r="L135" s="101" t="str">
        <f>+IF(AND(K135&gt;0,O135="Ejecución"),(K135/877802)*Tabla283[[#This Row],[% participación]],IF(AND(K135&gt;0,O135&lt;&gt;"Ejecución"),"-",""))</f>
        <v/>
      </c>
      <c r="M135" s="119"/>
      <c r="N135" s="174" t="str">
        <f t="shared" si="4"/>
        <v/>
      </c>
      <c r="O135" s="170" t="s">
        <v>1150</v>
      </c>
      <c r="P135" s="80"/>
    </row>
    <row r="136" spans="1:16" s="7" customFormat="1" ht="24.75" customHeight="1" outlineLevel="1" x14ac:dyDescent="0.25">
      <c r="A136" s="137">
        <v>23</v>
      </c>
      <c r="B136" s="168" t="s">
        <v>2671</v>
      </c>
      <c r="C136" s="169" t="s">
        <v>31</v>
      </c>
      <c r="D136" s="116"/>
      <c r="E136" s="138"/>
      <c r="F136" s="138"/>
      <c r="G136" s="165" t="str">
        <f t="shared" si="3"/>
        <v/>
      </c>
      <c r="H136" s="117"/>
      <c r="I136" s="116"/>
      <c r="J136" s="116"/>
      <c r="K136" s="68"/>
      <c r="L136" s="101" t="str">
        <f>+IF(AND(K136&gt;0,O136="Ejecución"),(K136/877802)*Tabla283[[#This Row],[% participación]],IF(AND(K136&gt;0,O136&lt;&gt;"Ejecución"),"-",""))</f>
        <v/>
      </c>
      <c r="M136" s="119"/>
      <c r="N136" s="174" t="str">
        <f t="shared" si="4"/>
        <v/>
      </c>
      <c r="O136" s="170" t="s">
        <v>1150</v>
      </c>
      <c r="P136" s="80"/>
    </row>
    <row r="137" spans="1:16" s="7" customFormat="1" ht="24.75" customHeight="1" outlineLevel="1" x14ac:dyDescent="0.25">
      <c r="A137" s="137">
        <v>24</v>
      </c>
      <c r="B137" s="168" t="s">
        <v>2671</v>
      </c>
      <c r="C137" s="169" t="s">
        <v>31</v>
      </c>
      <c r="D137" s="116"/>
      <c r="E137" s="138"/>
      <c r="F137" s="138"/>
      <c r="G137" s="165" t="str">
        <f t="shared" si="3"/>
        <v/>
      </c>
      <c r="H137" s="117"/>
      <c r="I137" s="116"/>
      <c r="J137" s="116"/>
      <c r="K137" s="68"/>
      <c r="L137" s="101" t="str">
        <f>+IF(AND(K137&gt;0,O137="Ejecución"),(K137/877802)*Tabla283[[#This Row],[% participación]],IF(AND(K137&gt;0,O137&lt;&gt;"Ejecución"),"-",""))</f>
        <v/>
      </c>
      <c r="M137" s="119"/>
      <c r="N137" s="174" t="str">
        <f t="shared" si="4"/>
        <v/>
      </c>
      <c r="O137" s="170" t="s">
        <v>1150</v>
      </c>
      <c r="P137" s="80"/>
    </row>
    <row r="138" spans="1:16" s="7" customFormat="1" ht="24.75" customHeight="1" outlineLevel="1" x14ac:dyDescent="0.25">
      <c r="A138" s="137">
        <v>25</v>
      </c>
      <c r="B138" s="168" t="s">
        <v>2671</v>
      </c>
      <c r="C138" s="169" t="s">
        <v>31</v>
      </c>
      <c r="D138" s="116"/>
      <c r="E138" s="138"/>
      <c r="F138" s="138"/>
      <c r="G138" s="165" t="str">
        <f t="shared" si="3"/>
        <v/>
      </c>
      <c r="H138" s="117"/>
      <c r="I138" s="116"/>
      <c r="J138" s="116"/>
      <c r="K138" s="68"/>
      <c r="L138" s="101" t="str">
        <f>+IF(AND(K138&gt;0,O138="Ejecución"),(K138/877802)*Tabla283[[#This Row],[% participación]],IF(AND(K138&gt;0,O138&lt;&gt;"Ejecución"),"-",""))</f>
        <v/>
      </c>
      <c r="M138" s="119"/>
      <c r="N138" s="174" t="str">
        <f t="shared" si="4"/>
        <v/>
      </c>
      <c r="O138" s="170" t="s">
        <v>1150</v>
      </c>
      <c r="P138" s="80"/>
    </row>
    <row r="139" spans="1:16" s="7" customFormat="1" ht="24.75" customHeight="1" outlineLevel="1" x14ac:dyDescent="0.25">
      <c r="A139" s="137">
        <v>26</v>
      </c>
      <c r="B139" s="168" t="s">
        <v>2671</v>
      </c>
      <c r="C139" s="169" t="s">
        <v>31</v>
      </c>
      <c r="D139" s="116"/>
      <c r="E139" s="138"/>
      <c r="F139" s="138"/>
      <c r="G139" s="165" t="str">
        <f t="shared" si="3"/>
        <v/>
      </c>
      <c r="H139" s="117"/>
      <c r="I139" s="116"/>
      <c r="J139" s="116"/>
      <c r="K139" s="68"/>
      <c r="L139" s="101" t="str">
        <f>+IF(AND(K139&gt;0,O139="Ejecución"),(K139/877802)*Tabla283[[#This Row],[% participación]],IF(AND(K139&gt;0,O139&lt;&gt;"Ejecución"),"-",""))</f>
        <v/>
      </c>
      <c r="M139" s="119"/>
      <c r="N139" s="174" t="str">
        <f t="shared" si="4"/>
        <v/>
      </c>
      <c r="O139" s="170" t="s">
        <v>1150</v>
      </c>
      <c r="P139" s="80"/>
    </row>
    <row r="140" spans="1:16" s="7" customFormat="1" ht="24.75" customHeight="1" outlineLevel="1" x14ac:dyDescent="0.25">
      <c r="A140" s="137">
        <v>27</v>
      </c>
      <c r="B140" s="168" t="s">
        <v>2671</v>
      </c>
      <c r="C140" s="169" t="s">
        <v>31</v>
      </c>
      <c r="D140" s="116"/>
      <c r="E140" s="138"/>
      <c r="F140" s="138"/>
      <c r="G140" s="165" t="str">
        <f t="shared" si="3"/>
        <v/>
      </c>
      <c r="H140" s="117"/>
      <c r="I140" s="116"/>
      <c r="J140" s="116"/>
      <c r="K140" s="68"/>
      <c r="L140" s="101" t="str">
        <f>+IF(AND(K140&gt;0,O140="Ejecución"),(K140/877802)*Tabla283[[#This Row],[% participación]],IF(AND(K140&gt;0,O140&lt;&gt;"Ejecución"),"-",""))</f>
        <v/>
      </c>
      <c r="M140" s="119"/>
      <c r="N140" s="174" t="str">
        <f t="shared" si="4"/>
        <v/>
      </c>
      <c r="O140" s="170" t="s">
        <v>1150</v>
      </c>
      <c r="P140" s="80"/>
    </row>
    <row r="141" spans="1:16" s="7" customFormat="1" ht="24.75" customHeight="1" outlineLevel="1" x14ac:dyDescent="0.25">
      <c r="A141" s="137">
        <v>28</v>
      </c>
      <c r="B141" s="168" t="s">
        <v>2671</v>
      </c>
      <c r="C141" s="169" t="s">
        <v>31</v>
      </c>
      <c r="D141" s="116"/>
      <c r="E141" s="138"/>
      <c r="F141" s="138"/>
      <c r="G141" s="165" t="str">
        <f t="shared" si="3"/>
        <v/>
      </c>
      <c r="H141" s="117"/>
      <c r="I141" s="116"/>
      <c r="J141" s="116"/>
      <c r="K141" s="68"/>
      <c r="L141" s="101" t="str">
        <f>+IF(AND(K141&gt;0,O141="Ejecución"),(K141/877802)*Tabla283[[#This Row],[% participación]],IF(AND(K141&gt;0,O141&lt;&gt;"Ejecución"),"-",""))</f>
        <v/>
      </c>
      <c r="M141" s="119"/>
      <c r="N141" s="174" t="str">
        <f t="shared" si="4"/>
        <v/>
      </c>
      <c r="O141" s="170" t="s">
        <v>1150</v>
      </c>
      <c r="P141" s="80"/>
    </row>
    <row r="142" spans="1:16" s="7" customFormat="1" ht="24.75" customHeight="1" outlineLevel="1" x14ac:dyDescent="0.25">
      <c r="A142" s="137">
        <v>29</v>
      </c>
      <c r="B142" s="168" t="s">
        <v>2671</v>
      </c>
      <c r="C142" s="169" t="s">
        <v>31</v>
      </c>
      <c r="D142" s="116"/>
      <c r="E142" s="138"/>
      <c r="F142" s="138"/>
      <c r="G142" s="165" t="str">
        <f t="shared" si="3"/>
        <v/>
      </c>
      <c r="H142" s="117"/>
      <c r="I142" s="116"/>
      <c r="J142" s="116"/>
      <c r="K142" s="68"/>
      <c r="L142" s="101" t="str">
        <f>+IF(AND(K142&gt;0,O142="Ejecución"),(K142/877802)*Tabla283[[#This Row],[% participación]],IF(AND(K142&gt;0,O142&lt;&gt;"Ejecución"),"-",""))</f>
        <v/>
      </c>
      <c r="M142" s="119"/>
      <c r="N142" s="174" t="str">
        <f t="shared" si="4"/>
        <v/>
      </c>
      <c r="O142" s="170" t="s">
        <v>1150</v>
      </c>
      <c r="P142" s="80"/>
    </row>
    <row r="143" spans="1:16" s="7" customFormat="1" ht="24.75" customHeight="1" outlineLevel="1" x14ac:dyDescent="0.25">
      <c r="A143" s="137">
        <v>30</v>
      </c>
      <c r="B143" s="168" t="s">
        <v>2671</v>
      </c>
      <c r="C143" s="169" t="s">
        <v>31</v>
      </c>
      <c r="D143" s="116"/>
      <c r="E143" s="138"/>
      <c r="F143" s="138"/>
      <c r="G143" s="165" t="str">
        <f t="shared" si="3"/>
        <v/>
      </c>
      <c r="H143" s="117"/>
      <c r="I143" s="116"/>
      <c r="J143" s="116"/>
      <c r="K143" s="68"/>
      <c r="L143" s="101" t="str">
        <f>+IF(AND(K143&gt;0,O143="Ejecución"),(K143/877802)*Tabla283[[#This Row],[% participación]],IF(AND(K143&gt;0,O143&lt;&gt;"Ejecución"),"-",""))</f>
        <v/>
      </c>
      <c r="M143" s="119"/>
      <c r="N143" s="174" t="str">
        <f t="shared" si="4"/>
        <v/>
      </c>
      <c r="O143" s="170" t="s">
        <v>1150</v>
      </c>
      <c r="P143" s="80"/>
    </row>
    <row r="144" spans="1:16" s="7" customFormat="1" ht="24.75" customHeight="1" outlineLevel="1" x14ac:dyDescent="0.25">
      <c r="A144" s="137">
        <v>31</v>
      </c>
      <c r="B144" s="168" t="s">
        <v>2671</v>
      </c>
      <c r="C144" s="169" t="s">
        <v>31</v>
      </c>
      <c r="D144" s="116"/>
      <c r="E144" s="138"/>
      <c r="F144" s="138"/>
      <c r="G144" s="165" t="str">
        <f t="shared" si="3"/>
        <v/>
      </c>
      <c r="H144" s="117"/>
      <c r="I144" s="116"/>
      <c r="J144" s="116"/>
      <c r="K144" s="68"/>
      <c r="L144" s="101" t="str">
        <f>+IF(AND(K144&gt;0,O144="Ejecución"),(K144/877802)*Tabla283[[#This Row],[% participación]],IF(AND(K144&gt;0,O144&lt;&gt;"Ejecución"),"-",""))</f>
        <v/>
      </c>
      <c r="M144" s="119"/>
      <c r="N144" s="174" t="str">
        <f t="shared" si="4"/>
        <v/>
      </c>
      <c r="O144" s="170" t="s">
        <v>1150</v>
      </c>
      <c r="P144" s="80"/>
    </row>
    <row r="145" spans="1:16" s="7" customFormat="1" ht="24.75" customHeight="1" outlineLevel="1" x14ac:dyDescent="0.25">
      <c r="A145" s="137">
        <v>32</v>
      </c>
      <c r="B145" s="168" t="s">
        <v>2671</v>
      </c>
      <c r="C145" s="169" t="s">
        <v>31</v>
      </c>
      <c r="D145" s="116"/>
      <c r="E145" s="138"/>
      <c r="F145" s="138"/>
      <c r="G145" s="165" t="str">
        <f t="shared" si="3"/>
        <v/>
      </c>
      <c r="H145" s="117"/>
      <c r="I145" s="116"/>
      <c r="J145" s="116"/>
      <c r="K145" s="68"/>
      <c r="L145" s="101" t="str">
        <f>+IF(AND(K145&gt;0,O145="Ejecución"),(K145/877802)*Tabla283[[#This Row],[% participación]],IF(AND(K145&gt;0,O145&lt;&gt;"Ejecución"),"-",""))</f>
        <v/>
      </c>
      <c r="M145" s="119"/>
      <c r="N145" s="174" t="str">
        <f t="shared" si="4"/>
        <v/>
      </c>
      <c r="O145" s="170" t="s">
        <v>1150</v>
      </c>
      <c r="P145" s="80"/>
    </row>
    <row r="146" spans="1:16" s="7" customFormat="1" ht="24.75" customHeight="1" outlineLevel="1" x14ac:dyDescent="0.25">
      <c r="A146" s="137">
        <v>33</v>
      </c>
      <c r="B146" s="168" t="s">
        <v>2671</v>
      </c>
      <c r="C146" s="169" t="s">
        <v>31</v>
      </c>
      <c r="D146" s="116"/>
      <c r="E146" s="138"/>
      <c r="F146" s="138"/>
      <c r="G146" s="165" t="str">
        <f t="shared" si="3"/>
        <v/>
      </c>
      <c r="H146" s="117"/>
      <c r="I146" s="116"/>
      <c r="J146" s="116"/>
      <c r="K146" s="68"/>
      <c r="L146" s="101" t="str">
        <f>+IF(AND(K146&gt;0,O146="Ejecución"),(K146/877802)*Tabla283[[#This Row],[% participación]],IF(AND(K146&gt;0,O146&lt;&gt;"Ejecución"),"-",""))</f>
        <v/>
      </c>
      <c r="M146" s="119"/>
      <c r="N146" s="174" t="str">
        <f t="shared" si="4"/>
        <v/>
      </c>
      <c r="O146" s="170" t="s">
        <v>1150</v>
      </c>
      <c r="P146" s="80"/>
    </row>
    <row r="147" spans="1:16" s="7" customFormat="1" ht="24.75" customHeight="1" outlineLevel="1" x14ac:dyDescent="0.25">
      <c r="A147" s="137">
        <v>34</v>
      </c>
      <c r="B147" s="168" t="s">
        <v>2671</v>
      </c>
      <c r="C147" s="169" t="s">
        <v>31</v>
      </c>
      <c r="D147" s="116"/>
      <c r="E147" s="138"/>
      <c r="F147" s="138"/>
      <c r="G147" s="165" t="str">
        <f t="shared" si="3"/>
        <v/>
      </c>
      <c r="H147" s="117"/>
      <c r="I147" s="116"/>
      <c r="J147" s="116"/>
      <c r="K147" s="68"/>
      <c r="L147" s="101" t="str">
        <f>+IF(AND(K147&gt;0,O147="Ejecución"),(K147/877802)*Tabla283[[#This Row],[% participación]],IF(AND(K147&gt;0,O147&lt;&gt;"Ejecución"),"-",""))</f>
        <v/>
      </c>
      <c r="M147" s="119"/>
      <c r="N147" s="174" t="str">
        <f t="shared" si="4"/>
        <v/>
      </c>
      <c r="O147" s="170" t="s">
        <v>1150</v>
      </c>
      <c r="P147" s="80"/>
    </row>
    <row r="148" spans="1:16" s="7" customFormat="1" ht="24.75" customHeight="1" outlineLevel="1" x14ac:dyDescent="0.25">
      <c r="A148" s="137">
        <v>35</v>
      </c>
      <c r="B148" s="168" t="s">
        <v>2671</v>
      </c>
      <c r="C148" s="169" t="s">
        <v>31</v>
      </c>
      <c r="D148" s="116"/>
      <c r="E148" s="138"/>
      <c r="F148" s="138"/>
      <c r="G148" s="165" t="str">
        <f t="shared" si="3"/>
        <v/>
      </c>
      <c r="H148" s="117"/>
      <c r="I148" s="116"/>
      <c r="J148" s="116"/>
      <c r="K148" s="68"/>
      <c r="L148" s="101" t="str">
        <f>+IF(AND(K148&gt;0,O148="Ejecución"),(K148/877802)*Tabla283[[#This Row],[% participación]],IF(AND(K148&gt;0,O148&lt;&gt;"Ejecución"),"-",""))</f>
        <v/>
      </c>
      <c r="M148" s="119"/>
      <c r="N148" s="174" t="str">
        <f t="shared" si="4"/>
        <v/>
      </c>
      <c r="O148" s="170" t="s">
        <v>1150</v>
      </c>
      <c r="P148" s="80"/>
    </row>
    <row r="149" spans="1:16" s="7" customFormat="1" ht="24.75" customHeight="1" outlineLevel="1" x14ac:dyDescent="0.25">
      <c r="A149" s="137">
        <v>36</v>
      </c>
      <c r="B149" s="168" t="s">
        <v>2671</v>
      </c>
      <c r="C149" s="169" t="s">
        <v>31</v>
      </c>
      <c r="D149" s="116"/>
      <c r="E149" s="138"/>
      <c r="F149" s="138"/>
      <c r="G149" s="165" t="str">
        <f t="shared" si="3"/>
        <v/>
      </c>
      <c r="H149" s="117"/>
      <c r="I149" s="116"/>
      <c r="J149" s="116"/>
      <c r="K149" s="68"/>
      <c r="L149" s="101" t="str">
        <f>+IF(AND(K149&gt;0,O149="Ejecución"),(K149/877802)*Tabla283[[#This Row],[% participación]],IF(AND(K149&gt;0,O149&lt;&gt;"Ejecución"),"-",""))</f>
        <v/>
      </c>
      <c r="M149" s="119"/>
      <c r="N149" s="174" t="str">
        <f t="shared" si="4"/>
        <v/>
      </c>
      <c r="O149" s="170" t="s">
        <v>1150</v>
      </c>
      <c r="P149" s="80"/>
    </row>
    <row r="150" spans="1:16" s="7" customFormat="1" ht="24.75" customHeight="1" outlineLevel="1" x14ac:dyDescent="0.25">
      <c r="A150" s="137">
        <v>37</v>
      </c>
      <c r="B150" s="168" t="s">
        <v>2671</v>
      </c>
      <c r="C150" s="169" t="s">
        <v>31</v>
      </c>
      <c r="D150" s="116"/>
      <c r="E150" s="138"/>
      <c r="F150" s="138"/>
      <c r="G150" s="165" t="str">
        <f t="shared" si="3"/>
        <v/>
      </c>
      <c r="H150" s="117"/>
      <c r="I150" s="116"/>
      <c r="J150" s="116"/>
      <c r="K150" s="68"/>
      <c r="L150" s="101" t="str">
        <f>+IF(AND(K150&gt;0,O150="Ejecución"),(K150/877802)*Tabla283[[#This Row],[% participación]],IF(AND(K150&gt;0,O150&lt;&gt;"Ejecución"),"-",""))</f>
        <v/>
      </c>
      <c r="M150" s="119"/>
      <c r="N150" s="174" t="str">
        <f t="shared" si="4"/>
        <v/>
      </c>
      <c r="O150" s="170" t="s">
        <v>1150</v>
      </c>
      <c r="P150" s="80"/>
    </row>
    <row r="151" spans="1:16" s="7" customFormat="1" ht="24.75" customHeight="1" outlineLevel="1" x14ac:dyDescent="0.25">
      <c r="A151" s="137">
        <v>38</v>
      </c>
      <c r="B151" s="168" t="s">
        <v>2671</v>
      </c>
      <c r="C151" s="169" t="s">
        <v>31</v>
      </c>
      <c r="D151" s="116"/>
      <c r="E151" s="138"/>
      <c r="F151" s="138"/>
      <c r="G151" s="165" t="str">
        <f t="shared" si="3"/>
        <v/>
      </c>
      <c r="H151" s="117"/>
      <c r="I151" s="116"/>
      <c r="J151" s="116"/>
      <c r="K151" s="68"/>
      <c r="L151" s="101" t="str">
        <f>+IF(AND(K151&gt;0,O151="Ejecución"),(K151/877802)*Tabla283[[#This Row],[% participación]],IF(AND(K151&gt;0,O151&lt;&gt;"Ejecución"),"-",""))</f>
        <v/>
      </c>
      <c r="M151" s="119"/>
      <c r="N151" s="174" t="str">
        <f t="shared" si="4"/>
        <v/>
      </c>
      <c r="O151" s="170" t="s">
        <v>1150</v>
      </c>
      <c r="P151" s="80"/>
    </row>
    <row r="152" spans="1:16" s="7" customFormat="1" ht="24.75" customHeight="1" outlineLevel="1" x14ac:dyDescent="0.25">
      <c r="A152" s="137">
        <v>39</v>
      </c>
      <c r="B152" s="168" t="s">
        <v>2671</v>
      </c>
      <c r="C152" s="169" t="s">
        <v>31</v>
      </c>
      <c r="D152" s="116"/>
      <c r="E152" s="138"/>
      <c r="F152" s="138"/>
      <c r="G152" s="165" t="str">
        <f t="shared" si="3"/>
        <v/>
      </c>
      <c r="H152" s="117"/>
      <c r="I152" s="116"/>
      <c r="J152" s="116"/>
      <c r="K152" s="68"/>
      <c r="L152" s="101" t="str">
        <f>+IF(AND(K152&gt;0,O152="Ejecución"),(K152/877802)*Tabla283[[#This Row],[% participación]],IF(AND(K152&gt;0,O152&lt;&gt;"Ejecución"),"-",""))</f>
        <v/>
      </c>
      <c r="M152" s="119"/>
      <c r="N152" s="174" t="str">
        <f t="shared" si="4"/>
        <v/>
      </c>
      <c r="O152" s="170" t="s">
        <v>1150</v>
      </c>
      <c r="P152" s="80"/>
    </row>
    <row r="153" spans="1:16" s="7" customFormat="1" ht="24.75" customHeight="1" outlineLevel="1" x14ac:dyDescent="0.25">
      <c r="A153" s="137">
        <v>40</v>
      </c>
      <c r="B153" s="168" t="s">
        <v>2671</v>
      </c>
      <c r="C153" s="169" t="s">
        <v>31</v>
      </c>
      <c r="D153" s="116"/>
      <c r="E153" s="138"/>
      <c r="F153" s="138"/>
      <c r="G153" s="165" t="str">
        <f t="shared" si="3"/>
        <v/>
      </c>
      <c r="H153" s="117"/>
      <c r="I153" s="116"/>
      <c r="J153" s="116"/>
      <c r="K153" s="68"/>
      <c r="L153" s="101" t="str">
        <f>+IF(AND(K153&gt;0,O153="Ejecución"),(K153/877802)*Tabla283[[#This Row],[% participación]],IF(AND(K153&gt;0,O153&lt;&gt;"Ejecución"),"-",""))</f>
        <v/>
      </c>
      <c r="M153" s="119"/>
      <c r="N153" s="174" t="str">
        <f t="shared" si="4"/>
        <v/>
      </c>
      <c r="O153" s="170" t="s">
        <v>1150</v>
      </c>
      <c r="P153" s="80"/>
    </row>
    <row r="154" spans="1:16" s="7" customFormat="1" ht="24.75" customHeight="1" outlineLevel="1" x14ac:dyDescent="0.25">
      <c r="A154" s="137">
        <v>41</v>
      </c>
      <c r="B154" s="168" t="s">
        <v>2671</v>
      </c>
      <c r="C154" s="169" t="s">
        <v>31</v>
      </c>
      <c r="D154" s="116"/>
      <c r="E154" s="138"/>
      <c r="F154" s="138"/>
      <c r="G154" s="165" t="str">
        <f t="shared" si="3"/>
        <v/>
      </c>
      <c r="H154" s="117"/>
      <c r="I154" s="116"/>
      <c r="J154" s="116"/>
      <c r="K154" s="68"/>
      <c r="L154" s="101" t="str">
        <f>+IF(AND(K154&gt;0,O154="Ejecución"),(K154/877802)*Tabla283[[#This Row],[% participación]],IF(AND(K154&gt;0,O154&lt;&gt;"Ejecución"),"-",""))</f>
        <v/>
      </c>
      <c r="M154" s="119"/>
      <c r="N154" s="174" t="str">
        <f t="shared" si="4"/>
        <v/>
      </c>
      <c r="O154" s="170" t="s">
        <v>1150</v>
      </c>
      <c r="P154" s="80"/>
    </row>
    <row r="155" spans="1:16" s="7" customFormat="1" ht="24.75" customHeight="1" outlineLevel="1" x14ac:dyDescent="0.25">
      <c r="A155" s="137">
        <v>42</v>
      </c>
      <c r="B155" s="168" t="s">
        <v>2671</v>
      </c>
      <c r="C155" s="169" t="s">
        <v>31</v>
      </c>
      <c r="D155" s="116"/>
      <c r="E155" s="138"/>
      <c r="F155" s="138"/>
      <c r="G155" s="165" t="str">
        <f t="shared" si="3"/>
        <v/>
      </c>
      <c r="H155" s="117"/>
      <c r="I155" s="116"/>
      <c r="J155" s="116"/>
      <c r="K155" s="68"/>
      <c r="L155" s="101" t="str">
        <f>+IF(AND(K155&gt;0,O155="Ejecución"),(K155/877802)*Tabla283[[#This Row],[% participación]],IF(AND(K155&gt;0,O155&lt;&gt;"Ejecución"),"-",""))</f>
        <v/>
      </c>
      <c r="M155" s="119"/>
      <c r="N155" s="174" t="str">
        <f t="shared" si="4"/>
        <v/>
      </c>
      <c r="O155" s="170" t="s">
        <v>1150</v>
      </c>
      <c r="P155" s="80"/>
    </row>
    <row r="156" spans="1:16" s="7" customFormat="1" ht="24" customHeight="1" outlineLevel="1" x14ac:dyDescent="0.25">
      <c r="A156" s="137">
        <v>43</v>
      </c>
      <c r="B156" s="168" t="s">
        <v>2671</v>
      </c>
      <c r="C156" s="169" t="s">
        <v>31</v>
      </c>
      <c r="D156" s="116"/>
      <c r="E156" s="138"/>
      <c r="F156" s="138"/>
      <c r="G156" s="165" t="str">
        <f t="shared" si="3"/>
        <v/>
      </c>
      <c r="H156" s="117"/>
      <c r="I156" s="116"/>
      <c r="J156" s="116"/>
      <c r="K156" s="68"/>
      <c r="L156" s="101" t="str">
        <f>+IF(AND(K156&gt;0,O156="Ejecución"),(K156/877802)*Tabla283[[#This Row],[% participación]],IF(AND(K156&gt;0,O156&lt;&gt;"Ejecución"),"-",""))</f>
        <v/>
      </c>
      <c r="M156" s="119"/>
      <c r="N156" s="174" t="str">
        <f t="shared" si="4"/>
        <v/>
      </c>
      <c r="O156" s="170" t="s">
        <v>1150</v>
      </c>
      <c r="P156" s="80"/>
    </row>
    <row r="157" spans="1:16" s="7" customFormat="1" ht="24.75" customHeight="1" outlineLevel="1" x14ac:dyDescent="0.25">
      <c r="A157" s="137">
        <v>44</v>
      </c>
      <c r="B157" s="168" t="s">
        <v>2671</v>
      </c>
      <c r="C157" s="169" t="s">
        <v>31</v>
      </c>
      <c r="D157" s="116"/>
      <c r="E157" s="138"/>
      <c r="F157" s="138"/>
      <c r="G157" s="165" t="str">
        <f t="shared" si="3"/>
        <v/>
      </c>
      <c r="H157" s="117"/>
      <c r="I157" s="116"/>
      <c r="J157" s="116"/>
      <c r="K157" s="68"/>
      <c r="L157" s="101" t="str">
        <f>+IF(AND(K157&gt;0,O157="Ejecución"),(K157/877802)*Tabla283[[#This Row],[% participación]],IF(AND(K157&gt;0,O157&lt;&gt;"Ejecución"),"-",""))</f>
        <v/>
      </c>
      <c r="M157" s="119"/>
      <c r="N157" s="174" t="str">
        <f t="shared" si="4"/>
        <v/>
      </c>
      <c r="O157" s="170" t="s">
        <v>1150</v>
      </c>
      <c r="P157" s="80"/>
    </row>
    <row r="158" spans="1:16" s="7" customFormat="1" ht="24.75" customHeight="1" outlineLevel="1" x14ac:dyDescent="0.25">
      <c r="A158" s="137">
        <v>45</v>
      </c>
      <c r="B158" s="168" t="s">
        <v>2671</v>
      </c>
      <c r="C158" s="169" t="s">
        <v>31</v>
      </c>
      <c r="D158" s="116"/>
      <c r="E158" s="138"/>
      <c r="F158" s="138"/>
      <c r="G158" s="165" t="str">
        <f t="shared" si="3"/>
        <v/>
      </c>
      <c r="H158" s="117"/>
      <c r="I158" s="116"/>
      <c r="J158" s="116"/>
      <c r="K158" s="68"/>
      <c r="L158" s="101" t="str">
        <f>+IF(AND(K158&gt;0,O158="Ejecución"),(K158/877802)*Tabla283[[#This Row],[% participación]],IF(AND(K158&gt;0,O158&lt;&gt;"Ejecución"),"-",""))</f>
        <v/>
      </c>
      <c r="M158" s="119"/>
      <c r="N158" s="174" t="str">
        <f t="shared" si="4"/>
        <v/>
      </c>
      <c r="O158" s="170" t="s">
        <v>1150</v>
      </c>
      <c r="P158" s="80"/>
    </row>
    <row r="159" spans="1:16" s="7" customFormat="1" ht="24.75" customHeight="1" outlineLevel="1" x14ac:dyDescent="0.25">
      <c r="A159" s="137">
        <v>46</v>
      </c>
      <c r="B159" s="168" t="s">
        <v>2671</v>
      </c>
      <c r="C159" s="169" t="s">
        <v>31</v>
      </c>
      <c r="D159" s="116"/>
      <c r="E159" s="138"/>
      <c r="F159" s="138"/>
      <c r="G159" s="165" t="str">
        <f t="shared" si="3"/>
        <v/>
      </c>
      <c r="H159" s="117"/>
      <c r="I159" s="116"/>
      <c r="J159" s="116"/>
      <c r="K159" s="68"/>
      <c r="L159" s="101" t="str">
        <f>+IF(AND(K159&gt;0,O159="Ejecución"),(K159/877802)*Tabla283[[#This Row],[% participación]],IF(AND(K159&gt;0,O159&lt;&gt;"Ejecución"),"-",""))</f>
        <v/>
      </c>
      <c r="M159" s="119"/>
      <c r="N159" s="174" t="str">
        <f t="shared" si="4"/>
        <v/>
      </c>
      <c r="O159" s="170" t="s">
        <v>1150</v>
      </c>
      <c r="P159" s="80"/>
    </row>
    <row r="160" spans="1:16" s="7" customFormat="1" ht="24.75" customHeight="1" outlineLevel="1" thickBot="1" x14ac:dyDescent="0.3">
      <c r="A160" s="137">
        <v>47</v>
      </c>
      <c r="B160" s="168" t="s">
        <v>2671</v>
      </c>
      <c r="C160" s="169" t="s">
        <v>31</v>
      </c>
      <c r="D160" s="116"/>
      <c r="E160" s="138"/>
      <c r="F160" s="138"/>
      <c r="G160" s="165" t="str">
        <f t="shared" si="3"/>
        <v/>
      </c>
      <c r="H160" s="117"/>
      <c r="I160" s="116"/>
      <c r="J160" s="116"/>
      <c r="K160" s="68"/>
      <c r="L160" s="101" t="str">
        <f>+IF(AND(K160&gt;0,O160="Ejecución"),(K160/877802)*Tabla283[[#This Row],[% participación]],IF(AND(K160&gt;0,O160&lt;&gt;"Ejecución"),"-",""))</f>
        <v/>
      </c>
      <c r="M160" s="119"/>
      <c r="N160" s="174" t="str">
        <f t="shared" si="4"/>
        <v/>
      </c>
      <c r="O160" s="170" t="s">
        <v>1150</v>
      </c>
      <c r="P160" s="80"/>
    </row>
    <row r="161" spans="1:28" ht="23.1" customHeight="1" thickBot="1" x14ac:dyDescent="0.3">
      <c r="O161" s="178" t="str">
        <f>HYPERLINK("#Integrante_2!A1","INICIO")</f>
        <v>INICIO</v>
      </c>
    </row>
    <row r="162" spans="1:28" s="19" customFormat="1" ht="31.5" customHeight="1" thickBot="1" x14ac:dyDescent="0.3">
      <c r="A162" s="212" t="s">
        <v>13</v>
      </c>
      <c r="B162" s="213"/>
      <c r="C162" s="213"/>
      <c r="D162" s="213"/>
      <c r="E162" s="214"/>
      <c r="F162" s="213" t="s">
        <v>15</v>
      </c>
      <c r="G162" s="213"/>
      <c r="H162" s="213"/>
      <c r="I162" s="212" t="s">
        <v>16</v>
      </c>
      <c r="J162" s="213"/>
      <c r="K162" s="213"/>
      <c r="L162" s="213"/>
      <c r="M162" s="213"/>
      <c r="N162" s="213"/>
      <c r="O162" s="214"/>
      <c r="P162" s="77"/>
    </row>
    <row r="163" spans="1:28" ht="51.75" customHeight="1" x14ac:dyDescent="0.25">
      <c r="A163" s="237" t="s">
        <v>2664</v>
      </c>
      <c r="B163" s="238"/>
      <c r="C163" s="238"/>
      <c r="D163" s="238"/>
      <c r="E163" s="239"/>
      <c r="F163" s="240" t="s">
        <v>2665</v>
      </c>
      <c r="G163" s="240"/>
      <c r="H163" s="240"/>
      <c r="I163" s="237" t="s">
        <v>2635</v>
      </c>
      <c r="J163" s="238"/>
      <c r="K163" s="238"/>
      <c r="L163" s="238"/>
      <c r="M163" s="238"/>
      <c r="N163" s="238"/>
      <c r="O163" s="239"/>
    </row>
    <row r="164" spans="1:28" ht="9" customHeight="1" x14ac:dyDescent="0.25">
      <c r="A164" s="158"/>
      <c r="B164" s="159"/>
      <c r="C164" s="159"/>
      <c r="E164" s="8"/>
      <c r="F164" s="159"/>
      <c r="G164" s="159"/>
      <c r="H164" s="159"/>
      <c r="I164" s="158"/>
      <c r="J164" s="159"/>
      <c r="K164" s="5"/>
      <c r="L164" s="5"/>
      <c r="M164" s="5"/>
      <c r="N164" s="150"/>
      <c r="O164" s="8"/>
      <c r="Q164" s="4" t="s">
        <v>2649</v>
      </c>
    </row>
    <row r="165" spans="1:28" x14ac:dyDescent="0.25">
      <c r="A165" s="9"/>
      <c r="B165" s="241" t="s">
        <v>2618</v>
      </c>
      <c r="C165" s="241"/>
      <c r="D165" s="241"/>
      <c r="E165" s="8"/>
      <c r="F165" s="5"/>
      <c r="G165" s="242" t="s">
        <v>2618</v>
      </c>
      <c r="H165" s="242"/>
      <c r="I165" s="243" t="s">
        <v>1164</v>
      </c>
      <c r="J165" s="244"/>
      <c r="K165" s="244"/>
      <c r="L165" s="244"/>
      <c r="M165" s="244"/>
      <c r="N165" s="108" t="s">
        <v>1148</v>
      </c>
      <c r="O165" s="8"/>
      <c r="S165" s="51"/>
    </row>
    <row r="166" spans="1:28" x14ac:dyDescent="0.25">
      <c r="A166" s="9"/>
      <c r="B166" s="5"/>
      <c r="C166" s="5"/>
      <c r="D166" s="151" t="s">
        <v>14</v>
      </c>
      <c r="E166" s="8"/>
      <c r="F166" s="5"/>
      <c r="G166" s="160" t="s">
        <v>14</v>
      </c>
      <c r="I166" s="9"/>
      <c r="J166" s="5"/>
      <c r="K166" s="5"/>
      <c r="L166" s="5"/>
      <c r="M166" s="5"/>
      <c r="N166" s="5"/>
      <c r="O166" s="8"/>
    </row>
    <row r="167" spans="1:28" x14ac:dyDescent="0.25">
      <c r="A167" s="9"/>
      <c r="D167" s="108" t="s">
        <v>26</v>
      </c>
      <c r="E167" s="8"/>
      <c r="F167" s="5"/>
      <c r="G167" s="108" t="s">
        <v>26</v>
      </c>
      <c r="I167" s="245" t="s">
        <v>2648</v>
      </c>
      <c r="J167" s="246"/>
      <c r="K167" s="246"/>
      <c r="L167" s="246"/>
      <c r="M167" s="246"/>
      <c r="N167" s="246"/>
      <c r="O167" s="247"/>
      <c r="U167" s="51"/>
    </row>
    <row r="168" spans="1:28" x14ac:dyDescent="0.25">
      <c r="A168" s="9"/>
      <c r="B168" s="215" t="s">
        <v>2662</v>
      </c>
      <c r="C168" s="215"/>
      <c r="D168" s="215"/>
      <c r="E168" s="8"/>
      <c r="F168" s="5"/>
      <c r="H168" s="82" t="s">
        <v>2661</v>
      </c>
      <c r="I168" s="245"/>
      <c r="J168" s="246"/>
      <c r="K168" s="246"/>
      <c r="L168" s="246"/>
      <c r="M168" s="246"/>
      <c r="N168" s="246"/>
      <c r="O168" s="247"/>
      <c r="Q168" s="51"/>
    </row>
    <row r="169" spans="1:28" x14ac:dyDescent="0.25">
      <c r="A169" s="9"/>
      <c r="B169" s="74" t="s">
        <v>2657</v>
      </c>
      <c r="C169" s="5"/>
      <c r="D169" s="5"/>
      <c r="E169" s="8"/>
      <c r="F169" s="81"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12" t="s">
        <v>2677</v>
      </c>
      <c r="B172" s="213"/>
      <c r="C172" s="213"/>
      <c r="D172" s="213"/>
      <c r="E172" s="213"/>
      <c r="F172" s="213"/>
      <c r="G172" s="213"/>
      <c r="H172" s="213"/>
      <c r="I172" s="213"/>
      <c r="J172" s="213"/>
      <c r="K172" s="213"/>
      <c r="L172" s="213"/>
      <c r="M172" s="213"/>
      <c r="N172" s="213"/>
      <c r="O172" s="214"/>
      <c r="P172" s="77"/>
    </row>
    <row r="173" spans="1:28" ht="15" customHeight="1" x14ac:dyDescent="0.25">
      <c r="A173" s="231" t="s">
        <v>2676</v>
      </c>
      <c r="B173" s="232"/>
      <c r="C173" s="232"/>
      <c r="D173" s="232"/>
      <c r="E173" s="232"/>
      <c r="F173" s="232"/>
      <c r="G173" s="232"/>
      <c r="H173" s="232"/>
      <c r="I173" s="232"/>
      <c r="J173" s="232"/>
      <c r="K173" s="232"/>
      <c r="L173" s="232"/>
      <c r="M173" s="232"/>
      <c r="N173" s="232"/>
      <c r="O173" s="233"/>
    </row>
    <row r="174" spans="1:28" ht="24" thickBot="1" x14ac:dyDescent="0.3">
      <c r="A174" s="234"/>
      <c r="B174" s="235"/>
      <c r="C174" s="235"/>
      <c r="D174" s="235"/>
      <c r="E174" s="235"/>
      <c r="F174" s="235"/>
      <c r="G174" s="235"/>
      <c r="H174" s="235"/>
      <c r="I174" s="235"/>
      <c r="J174" s="235"/>
      <c r="K174" s="235"/>
      <c r="L174" s="235"/>
      <c r="M174" s="235"/>
      <c r="N174" s="235"/>
      <c r="O174" s="23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1" t="s">
        <v>2670</v>
      </c>
      <c r="C176" s="201"/>
      <c r="D176" s="201"/>
      <c r="E176" s="201"/>
      <c r="F176" s="201"/>
      <c r="G176" s="201"/>
      <c r="H176" s="20"/>
      <c r="I176" s="208" t="s">
        <v>2674</v>
      </c>
      <c r="J176" s="209"/>
      <c r="K176" s="209"/>
      <c r="L176" s="209"/>
      <c r="M176" s="209"/>
      <c r="O176" s="178" t="str">
        <f>HYPERLINK("#Integrante_2!A1","INICIO")</f>
        <v>INICIO</v>
      </c>
      <c r="Q176" s="19"/>
      <c r="R176" s="19"/>
      <c r="S176" s="19"/>
      <c r="T176" s="19"/>
      <c r="U176" s="19"/>
      <c r="V176" s="19"/>
      <c r="W176" s="19"/>
      <c r="X176" s="19"/>
      <c r="Y176" s="19"/>
      <c r="Z176" s="19"/>
      <c r="AA176" s="19"/>
      <c r="AB176" s="19"/>
    </row>
    <row r="177" spans="1:28" ht="23.25" x14ac:dyDescent="0.25">
      <c r="A177" s="9"/>
      <c r="B177" s="202" t="s">
        <v>17</v>
      </c>
      <c r="C177" s="203"/>
      <c r="D177" s="204"/>
      <c r="E177" s="208" t="s">
        <v>2620</v>
      </c>
      <c r="F177" s="209"/>
      <c r="G177" s="210"/>
      <c r="H177" s="5"/>
      <c r="I177" s="202" t="s">
        <v>17</v>
      </c>
      <c r="J177" s="203"/>
      <c r="K177" s="203"/>
      <c r="L177" s="204"/>
      <c r="M177" s="262" t="s">
        <v>2679</v>
      </c>
      <c r="O177" s="8"/>
      <c r="Q177" s="19"/>
      <c r="R177" s="19"/>
      <c r="S177" s="157"/>
      <c r="T177" s="19"/>
      <c r="U177" s="19"/>
      <c r="V177" s="19"/>
      <c r="W177" s="19"/>
      <c r="X177" s="19"/>
      <c r="Y177" s="19"/>
      <c r="Z177" s="19"/>
      <c r="AA177" s="19"/>
      <c r="AB177" s="19"/>
    </row>
    <row r="178" spans="1:28" ht="23.25" x14ac:dyDescent="0.25">
      <c r="A178" s="9"/>
      <c r="B178" s="205"/>
      <c r="C178" s="206"/>
      <c r="D178" s="207"/>
      <c r="E178" s="157" t="s">
        <v>2621</v>
      </c>
      <c r="F178" s="157" t="s">
        <v>2622</v>
      </c>
      <c r="G178" s="157" t="s">
        <v>2623</v>
      </c>
      <c r="H178" s="5"/>
      <c r="I178" s="205"/>
      <c r="J178" s="206"/>
      <c r="K178" s="206"/>
      <c r="L178" s="207"/>
      <c r="M178" s="263" t="s">
        <v>2622</v>
      </c>
      <c r="O178" s="8"/>
      <c r="Q178" s="19"/>
      <c r="R178" s="19"/>
      <c r="S178" s="157" t="s">
        <v>2623</v>
      </c>
      <c r="T178" s="19"/>
      <c r="U178" s="19"/>
      <c r="V178" s="19"/>
      <c r="W178" s="19"/>
      <c r="X178" s="19"/>
      <c r="Y178" s="19"/>
      <c r="Z178" s="19"/>
      <c r="AA178" s="19"/>
      <c r="AB178" s="19"/>
    </row>
    <row r="179" spans="1:28" ht="23.25" x14ac:dyDescent="0.25">
      <c r="A179" s="9"/>
      <c r="B179" s="254" t="s">
        <v>2670</v>
      </c>
      <c r="C179" s="254"/>
      <c r="D179" s="254"/>
      <c r="E179" s="24">
        <v>0.02</v>
      </c>
      <c r="F179" s="171"/>
      <c r="G179" s="172" t="str">
        <f>IF(F179&gt;0,SUM(E179+F179),"")</f>
        <v/>
      </c>
      <c r="H179" s="5"/>
      <c r="I179" s="251" t="s">
        <v>2674</v>
      </c>
      <c r="J179" s="252"/>
      <c r="K179" s="252"/>
      <c r="L179" s="253"/>
      <c r="M179" s="171"/>
      <c r="O179" s="8"/>
      <c r="Q179" s="19"/>
      <c r="R179" s="19"/>
      <c r="S179" s="172" t="str">
        <f>IF(M179&gt;0,SUM(L179+M179),"")</f>
        <v/>
      </c>
      <c r="T179" s="19"/>
      <c r="U179" s="19"/>
      <c r="V179" s="19"/>
      <c r="W179" s="19"/>
      <c r="X179" s="19"/>
      <c r="Y179" s="19"/>
      <c r="Z179" s="19"/>
      <c r="AA179" s="19"/>
      <c r="AB179" s="19"/>
    </row>
    <row r="180" spans="1:28" ht="23.25" hidden="1" x14ac:dyDescent="0.25">
      <c r="A180" s="9"/>
      <c r="B180" s="254" t="s">
        <v>1165</v>
      </c>
      <c r="C180" s="254"/>
      <c r="D180" s="254"/>
      <c r="E180" s="24">
        <v>0.02</v>
      </c>
      <c r="F180" s="69"/>
      <c r="G180" s="156" t="str">
        <f>IF(F180&gt;0,SUM(E180+F180),"")</f>
        <v/>
      </c>
      <c r="H180" s="5"/>
      <c r="I180" s="251" t="s">
        <v>1169</v>
      </c>
      <c r="J180" s="252"/>
      <c r="K180" s="253"/>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254" t="s">
        <v>1166</v>
      </c>
      <c r="C181" s="254"/>
      <c r="D181" s="254"/>
      <c r="E181" s="24">
        <v>0.02</v>
      </c>
      <c r="F181" s="69"/>
      <c r="G181" s="156" t="str">
        <f>IF(F181&gt;0,SUM(E181+F181),"")</f>
        <v/>
      </c>
      <c r="H181" s="5"/>
      <c r="I181" s="251" t="s">
        <v>1170</v>
      </c>
      <c r="J181" s="252"/>
      <c r="K181" s="253"/>
      <c r="L181" s="24">
        <v>0.02</v>
      </c>
      <c r="M181" s="69"/>
      <c r="N181" s="156" t="str">
        <f>IF(M181&gt;0,SUM(L181+M181),"")</f>
        <v/>
      </c>
      <c r="O181" s="8"/>
      <c r="Q181" s="19"/>
      <c r="R181" s="19"/>
      <c r="S181" s="19"/>
      <c r="T181" s="19"/>
      <c r="U181" s="19"/>
      <c r="V181" s="19"/>
      <c r="W181" s="19"/>
      <c r="X181" s="19"/>
      <c r="Y181" s="19"/>
      <c r="Z181" s="19"/>
      <c r="AA181" s="19"/>
      <c r="AB181" s="19"/>
    </row>
    <row r="182" spans="1:28" ht="23.25" hidden="1" x14ac:dyDescent="0.25">
      <c r="A182" s="9"/>
      <c r="B182" s="254" t="s">
        <v>1167</v>
      </c>
      <c r="C182" s="254"/>
      <c r="D182" s="254"/>
      <c r="E182" s="24">
        <v>0.03</v>
      </c>
      <c r="F182" s="69"/>
      <c r="G182" s="156" t="str">
        <f>IF(F182&gt;0,SUM(E182+F182),"")</f>
        <v/>
      </c>
      <c r="H182" s="5"/>
      <c r="I182" s="251" t="s">
        <v>1171</v>
      </c>
      <c r="J182" s="252"/>
      <c r="K182" s="253"/>
      <c r="L182" s="24">
        <v>0.02</v>
      </c>
      <c r="M182" s="69"/>
      <c r="N182" s="156"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51" t="s">
        <v>1172</v>
      </c>
      <c r="J183" s="252"/>
      <c r="K183" s="253"/>
      <c r="L183" s="24">
        <v>0.02</v>
      </c>
      <c r="M183" s="69"/>
      <c r="N183" s="156" t="str">
        <f>IF(M183&gt;0,SUM(L183+M183),"")</f>
        <v/>
      </c>
      <c r="O183" s="8"/>
      <c r="Q183" s="19"/>
      <c r="R183" s="19"/>
      <c r="S183" s="19"/>
      <c r="T183" s="19"/>
      <c r="U183" s="19"/>
      <c r="V183" s="19"/>
      <c r="W183" s="19"/>
      <c r="X183" s="19"/>
      <c r="Y183" s="19"/>
      <c r="Z183" s="19"/>
      <c r="AA183" s="19"/>
      <c r="AB183" s="19"/>
    </row>
    <row r="184" spans="1:28" x14ac:dyDescent="0.25">
      <c r="A184" s="9"/>
      <c r="B184" s="88" t="s">
        <v>2673</v>
      </c>
      <c r="C184" s="88"/>
      <c r="D184" s="88"/>
      <c r="E184" s="88"/>
      <c r="F184" s="88"/>
      <c r="G184" s="88"/>
      <c r="H184" s="88"/>
      <c r="I184" s="88"/>
      <c r="J184" s="88"/>
      <c r="K184" s="88"/>
      <c r="L184" s="88"/>
      <c r="M184" s="88"/>
      <c r="N184" s="89"/>
      <c r="O184" s="90"/>
    </row>
    <row r="185" spans="1:28" x14ac:dyDescent="0.25">
      <c r="A185" s="9"/>
      <c r="B185" s="91" t="s">
        <v>2632</v>
      </c>
      <c r="C185" s="177">
        <f>+SUM(G179:G182)</f>
        <v>0</v>
      </c>
      <c r="D185" s="162" t="s">
        <v>2633</v>
      </c>
      <c r="E185" s="95">
        <f>+(C185*SUM(K20:K35))</f>
        <v>0</v>
      </c>
      <c r="F185" s="93"/>
      <c r="G185" s="94"/>
      <c r="H185" s="89"/>
      <c r="I185" s="91" t="s">
        <v>2632</v>
      </c>
      <c r="J185" s="177">
        <f>M179</f>
        <v>0</v>
      </c>
      <c r="K185" s="255" t="s">
        <v>2633</v>
      </c>
      <c r="L185" s="255"/>
      <c r="M185" s="95">
        <f>+J185*K20</f>
        <v>0</v>
      </c>
      <c r="N185" s="96"/>
      <c r="O185" s="97"/>
    </row>
    <row r="186" spans="1:28" ht="15.75" thickBot="1" x14ac:dyDescent="0.3">
      <c r="A186" s="10"/>
      <c r="B186" s="98"/>
      <c r="C186" s="98"/>
      <c r="D186" s="98"/>
      <c r="E186" s="98"/>
      <c r="F186" s="98"/>
      <c r="G186" s="98"/>
      <c r="H186" s="98"/>
      <c r="I186" s="173" t="s">
        <v>2675</v>
      </c>
      <c r="J186" s="98"/>
      <c r="K186" s="98"/>
      <c r="L186" s="98"/>
      <c r="M186" s="98"/>
      <c r="N186" s="99"/>
      <c r="O186" s="100"/>
    </row>
    <row r="187" spans="1:28" ht="8.25" customHeight="1" thickBot="1" x14ac:dyDescent="0.3"/>
    <row r="188" spans="1:28" s="19" customFormat="1" ht="31.5" customHeight="1" thickBot="1" x14ac:dyDescent="0.3">
      <c r="A188" s="212" t="s">
        <v>18</v>
      </c>
      <c r="B188" s="213"/>
      <c r="C188" s="213"/>
      <c r="D188" s="213"/>
      <c r="E188" s="213"/>
      <c r="F188" s="213"/>
      <c r="G188" s="213"/>
      <c r="H188" s="213"/>
      <c r="I188" s="213"/>
      <c r="J188" s="213"/>
      <c r="K188" s="213"/>
      <c r="L188" s="213"/>
      <c r="M188" s="213"/>
      <c r="N188" s="213"/>
      <c r="O188" s="214"/>
      <c r="P188" s="77"/>
    </row>
    <row r="189" spans="1:28" ht="15" customHeight="1" x14ac:dyDescent="0.25">
      <c r="A189" s="231" t="s">
        <v>19</v>
      </c>
      <c r="B189" s="232"/>
      <c r="C189" s="232"/>
      <c r="D189" s="232"/>
      <c r="E189" s="232"/>
      <c r="F189" s="232"/>
      <c r="G189" s="232"/>
      <c r="H189" s="232"/>
      <c r="I189" s="232"/>
      <c r="J189" s="232"/>
      <c r="K189" s="232"/>
      <c r="L189" s="232"/>
      <c r="M189" s="232"/>
      <c r="N189" s="232"/>
      <c r="O189" s="233"/>
    </row>
    <row r="190" spans="1:28" ht="15.75" thickBot="1" x14ac:dyDescent="0.3">
      <c r="A190" s="234"/>
      <c r="B190" s="235"/>
      <c r="C190" s="235"/>
      <c r="D190" s="235"/>
      <c r="E190" s="235"/>
      <c r="F190" s="235"/>
      <c r="G190" s="235"/>
      <c r="H190" s="235"/>
      <c r="I190" s="235"/>
      <c r="J190" s="235"/>
      <c r="K190" s="235"/>
      <c r="L190" s="235"/>
      <c r="M190" s="235"/>
      <c r="N190" s="235"/>
      <c r="O190" s="236"/>
    </row>
    <row r="191" spans="1:28" x14ac:dyDescent="0.25">
      <c r="A191" s="9"/>
      <c r="B191" s="5"/>
      <c r="C191" s="5"/>
      <c r="D191" s="5"/>
      <c r="E191" s="5"/>
      <c r="F191" s="5"/>
      <c r="G191" s="5"/>
      <c r="H191" s="5"/>
      <c r="I191" s="5"/>
      <c r="J191" s="5"/>
      <c r="K191" s="5"/>
      <c r="L191" s="5"/>
      <c r="M191" s="5"/>
      <c r="N191" s="5"/>
      <c r="O191" s="8"/>
      <c r="Q191" s="146"/>
      <c r="R191" s="146"/>
      <c r="S191" s="146"/>
      <c r="T191" s="146"/>
    </row>
    <row r="192" spans="1:28" x14ac:dyDescent="0.25">
      <c r="A192" s="9"/>
      <c r="B192" s="228" t="s">
        <v>2641</v>
      </c>
      <c r="C192" s="228"/>
      <c r="E192" s="5" t="s">
        <v>20</v>
      </c>
      <c r="H192" s="160" t="s">
        <v>24</v>
      </c>
      <c r="J192" s="5" t="s">
        <v>2642</v>
      </c>
      <c r="K192" s="5"/>
      <c r="M192" s="5"/>
      <c r="N192" s="5"/>
      <c r="O192" s="50"/>
      <c r="Q192" s="147"/>
      <c r="R192" s="148"/>
      <c r="S192" s="148"/>
      <c r="T192" s="147"/>
    </row>
    <row r="193" spans="1:18" x14ac:dyDescent="0.25">
      <c r="A193" s="9"/>
      <c r="C193" s="121">
        <v>43822</v>
      </c>
      <c r="D193" s="5"/>
      <c r="E193" s="120">
        <v>3421</v>
      </c>
      <c r="F193" s="5"/>
      <c r="G193" s="5"/>
      <c r="H193" s="140" t="s">
        <v>2716</v>
      </c>
      <c r="J193" s="5"/>
      <c r="K193" s="121"/>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12" t="s">
        <v>29</v>
      </c>
      <c r="B197" s="213"/>
      <c r="C197" s="213"/>
      <c r="D197" s="213"/>
      <c r="E197" s="213"/>
      <c r="F197" s="213"/>
      <c r="G197" s="213"/>
      <c r="H197" s="213"/>
      <c r="I197" s="213"/>
      <c r="J197" s="213"/>
      <c r="K197" s="213"/>
      <c r="L197" s="213"/>
      <c r="M197" s="213"/>
      <c r="N197" s="213"/>
      <c r="O197" s="214"/>
      <c r="P197" s="77"/>
    </row>
    <row r="198" spans="1:18" ht="21.75" thickBot="1" x14ac:dyDescent="0.3">
      <c r="A198" s="9"/>
      <c r="B198" s="5"/>
      <c r="C198" s="5"/>
      <c r="D198" s="5"/>
      <c r="E198" s="5"/>
      <c r="F198" s="5"/>
      <c r="G198" s="5"/>
      <c r="H198" s="5"/>
      <c r="I198" s="5"/>
      <c r="J198" s="5"/>
      <c r="K198" s="5"/>
      <c r="L198" s="5"/>
      <c r="M198" s="5"/>
      <c r="N198" s="5"/>
      <c r="O198" s="178" t="str">
        <f>HYPERLINK("#Integrante_2!A1","INICIO")</f>
        <v>INICIO</v>
      </c>
    </row>
    <row r="199" spans="1:18" ht="231" customHeight="1" x14ac:dyDescent="0.25">
      <c r="A199" s="9"/>
      <c r="B199" s="250" t="s">
        <v>2663</v>
      </c>
      <c r="C199" s="250"/>
      <c r="D199" s="250"/>
      <c r="E199" s="250"/>
      <c r="F199" s="250"/>
      <c r="G199" s="250"/>
      <c r="H199" s="250"/>
      <c r="I199" s="250"/>
      <c r="J199" s="250"/>
      <c r="K199" s="250"/>
      <c r="L199" s="250"/>
      <c r="M199" s="250"/>
      <c r="N199" s="250"/>
      <c r="O199" s="8"/>
    </row>
    <row r="200" spans="1:18" x14ac:dyDescent="0.25">
      <c r="A200" s="9"/>
      <c r="B200" s="225"/>
      <c r="C200" s="225"/>
      <c r="D200" s="225"/>
      <c r="E200" s="225"/>
      <c r="F200" s="225"/>
      <c r="G200" s="225"/>
      <c r="H200" s="225"/>
      <c r="I200" s="225"/>
      <c r="J200" s="225"/>
      <c r="K200" s="225"/>
      <c r="L200" s="225"/>
      <c r="M200" s="225"/>
      <c r="N200" s="225"/>
      <c r="O200" s="8"/>
    </row>
    <row r="201" spans="1:18" x14ac:dyDescent="0.25">
      <c r="A201" s="9"/>
      <c r="B201" s="226" t="s">
        <v>2653</v>
      </c>
      <c r="C201" s="227"/>
      <c r="D201" s="227"/>
      <c r="E201" s="227"/>
      <c r="F201" s="227"/>
      <c r="G201" s="227"/>
      <c r="H201" s="227"/>
      <c r="I201" s="227"/>
      <c r="J201" s="227"/>
      <c r="K201" s="227"/>
      <c r="L201" s="227"/>
      <c r="M201" s="227"/>
      <c r="N201" s="227"/>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40" t="s">
        <v>2716</v>
      </c>
      <c r="D211" s="21"/>
      <c r="G211" s="27" t="s">
        <v>2625</v>
      </c>
      <c r="H211" s="141" t="s">
        <v>2717</v>
      </c>
      <c r="J211" s="27" t="s">
        <v>2627</v>
      </c>
      <c r="K211" s="141" t="s">
        <v>2719</v>
      </c>
      <c r="L211" s="21"/>
      <c r="M211" s="21"/>
      <c r="N211" s="21"/>
      <c r="O211" s="8"/>
    </row>
    <row r="212" spans="1:15" x14ac:dyDescent="0.25">
      <c r="A212" s="9"/>
      <c r="B212" s="27" t="s">
        <v>2624</v>
      </c>
      <c r="C212" s="140" t="s">
        <v>2716</v>
      </c>
      <c r="D212" s="21"/>
      <c r="G212" s="27" t="s">
        <v>2626</v>
      </c>
      <c r="H212" s="141" t="s">
        <v>2718</v>
      </c>
      <c r="J212" s="27" t="s">
        <v>2628</v>
      </c>
      <c r="K212" s="140" t="s">
        <v>2720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ej6lKhWooWjxWKeuJNbwY+wixsIgDSQDEJnC+3zvfOIISVFIUU93dGVEAjLjrUZ7eJAoE9UR0rINRh0NsGvu5A==" saltValue="WXtrQoEzQ15NjbrPFBnyvg=="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31"/>
  <sheetViews>
    <sheetView showGridLines="0" topLeftCell="A4" zoomScale="70" zoomScaleNormal="70" zoomScaleSheetLayoutView="40" zoomScalePageLayoutView="40" workbookViewId="0">
      <selection activeCell="I39" sqref="I39:N39"/>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42578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42578125" style="4" customWidth="1"/>
    <col min="14" max="14" width="22.42578125" style="4" customWidth="1"/>
    <col min="15" max="15" width="29.140625" style="4" customWidth="1"/>
    <col min="16" max="16" width="5.42578125" style="76"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42578125" style="4" hidden="1" customWidth="1"/>
    <col min="24" max="24" width="18" style="4" hidden="1" customWidth="1"/>
    <col min="25" max="25" width="14.85546875" style="4" hidden="1" customWidth="1"/>
    <col min="26" max="26" width="13.42578125" style="4" hidden="1" customWidth="1"/>
    <col min="27" max="27" width="11.85546875" style="4" hidden="1" customWidth="1"/>
    <col min="28" max="28" width="20.140625" style="4" hidden="1" customWidth="1"/>
    <col min="29" max="16384" width="1.42578125" style="4" hidden="1"/>
  </cols>
  <sheetData>
    <row r="1" spans="1:20" ht="15.75" thickBot="1" x14ac:dyDescent="0.3"/>
    <row r="2" spans="1:20" ht="33" customHeight="1" x14ac:dyDescent="0.25">
      <c r="A2" s="13"/>
      <c r="B2" s="15"/>
      <c r="C2" s="264" t="s">
        <v>2658</v>
      </c>
      <c r="D2" s="265"/>
      <c r="E2" s="265"/>
      <c r="F2" s="265"/>
      <c r="G2" s="265"/>
      <c r="H2" s="265"/>
      <c r="I2" s="265"/>
      <c r="J2" s="265"/>
      <c r="K2" s="265"/>
      <c r="L2" s="272" t="s">
        <v>2645</v>
      </c>
      <c r="M2" s="272"/>
      <c r="N2" s="277" t="s">
        <v>2646</v>
      </c>
      <c r="O2" s="278"/>
    </row>
    <row r="3" spans="1:20" ht="33" customHeight="1" x14ac:dyDescent="0.25">
      <c r="A3" s="9"/>
      <c r="B3" s="8"/>
      <c r="C3" s="266"/>
      <c r="D3" s="267"/>
      <c r="E3" s="267"/>
      <c r="F3" s="267"/>
      <c r="G3" s="267"/>
      <c r="H3" s="267"/>
      <c r="I3" s="267"/>
      <c r="J3" s="267"/>
      <c r="K3" s="267"/>
      <c r="L3" s="279" t="s">
        <v>1</v>
      </c>
      <c r="M3" s="279"/>
      <c r="N3" s="279" t="s">
        <v>2647</v>
      </c>
      <c r="O3" s="281"/>
    </row>
    <row r="4" spans="1:20" ht="24.75" customHeight="1" thickBot="1" x14ac:dyDescent="0.3">
      <c r="A4" s="10"/>
      <c r="B4" s="12"/>
      <c r="C4" s="268"/>
      <c r="D4" s="269"/>
      <c r="E4" s="269"/>
      <c r="F4" s="269"/>
      <c r="G4" s="269"/>
      <c r="H4" s="269"/>
      <c r="I4" s="269"/>
      <c r="J4" s="269"/>
      <c r="K4" s="269"/>
      <c r="L4" s="248" t="s">
        <v>0</v>
      </c>
      <c r="M4" s="248"/>
      <c r="N4" s="248"/>
      <c r="O4" s="249"/>
      <c r="P4" s="164">
        <f ca="1">NOW()</f>
        <v>44194.987378124999</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12" t="s">
        <v>2643</v>
      </c>
      <c r="B6" s="213"/>
      <c r="C6" s="213"/>
      <c r="D6" s="213"/>
      <c r="E6" s="213"/>
      <c r="F6" s="213"/>
      <c r="G6" s="213"/>
      <c r="H6" s="213"/>
      <c r="I6" s="213"/>
      <c r="J6" s="213"/>
      <c r="K6" s="213"/>
      <c r="L6" s="213"/>
      <c r="M6" s="213"/>
      <c r="N6" s="213"/>
      <c r="O6" s="214"/>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HYPERLINK("#Integrante_3!B20","IDENTIFICACIÓN DEL OFERENTE")</f>
        <v>IDENTIFICACIÓN DEL OFERENTE</v>
      </c>
      <c r="C8" s="181"/>
      <c r="D8" s="185"/>
      <c r="E8" s="273" t="str">
        <f>HYPERLINK("#Integrante_3!A109","CAPACIDAD RESIDUAL")</f>
        <v>CAPACIDAD RESIDUAL</v>
      </c>
      <c r="F8" s="274"/>
      <c r="G8" s="275"/>
      <c r="H8" s="186"/>
      <c r="I8" s="178" t="str">
        <f>HYPERLINK("#Integrante_3!N162","DISCAPACIDAD")</f>
        <v>DISCAPACIDAD</v>
      </c>
      <c r="J8" s="182"/>
      <c r="K8" s="178" t="str">
        <f>HYPERLINK("#Integrante_3!A188","TRAYECTORIA")</f>
        <v>TRAYECTORIA</v>
      </c>
      <c r="L8" s="181"/>
      <c r="M8" s="36"/>
      <c r="N8" s="36"/>
      <c r="O8" s="43"/>
    </row>
    <row r="9" spans="1:20" ht="30.75" customHeight="1" thickBot="1" x14ac:dyDescent="0.3">
      <c r="A9" s="184"/>
      <c r="B9" s="178" t="str">
        <f>HYPERLINK("#Integrante_3!I20","DATOS CONTRATO INVITACIÓN")</f>
        <v>DATOS CONTRATO INVITACIÓN</v>
      </c>
      <c r="C9" s="181"/>
      <c r="D9" s="181"/>
      <c r="E9" s="273" t="str">
        <f>HYPERLINK("#Integrante_3!A162","TALENTO HUMANO")</f>
        <v>TALENTO HUMANO</v>
      </c>
      <c r="F9" s="274"/>
      <c r="G9" s="275"/>
      <c r="H9" s="186"/>
      <c r="I9" s="178" t="str">
        <f>HYPERLINK("#Integrante_3!B176","CONTRAPARTIDA ADICIONAL")</f>
        <v>CONTRAPARTIDA ADICIONAL</v>
      </c>
      <c r="J9" s="183"/>
      <c r="K9" s="178" t="str">
        <f>HYPERLINK("#Integrante_3!A199","ACEPTACIÓN")</f>
        <v>ACEPTACIÓN</v>
      </c>
      <c r="L9" s="181"/>
      <c r="M9" s="36"/>
      <c r="N9" s="36"/>
      <c r="O9" s="43"/>
    </row>
    <row r="10" spans="1:20" ht="30.75" customHeight="1" thickBot="1" x14ac:dyDescent="0.3">
      <c r="A10" s="184"/>
      <c r="B10" s="178" t="str">
        <f>HYPERLINK("#Integrante_3!B48","EXPERIENCIA TERRITORIAL")</f>
        <v>EXPERIENCIA TERRITORIAL</v>
      </c>
      <c r="C10" s="181"/>
      <c r="D10" s="181"/>
      <c r="E10" s="273" t="str">
        <f>HYPERLINK("#Integrante_3!F162","INFRAESTRUCTURA")</f>
        <v>INFRAESTRUCTURA</v>
      </c>
      <c r="F10" s="274"/>
      <c r="G10" s="275"/>
      <c r="H10" s="186"/>
      <c r="I10" s="178" t="str">
        <f>HYPERLINK("#Integrante_3!L176","VALOR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49" t="s">
        <v>2745</v>
      </c>
      <c r="D15" s="35"/>
      <c r="E15" s="35"/>
      <c r="F15" s="5"/>
      <c r="G15" s="32" t="s">
        <v>1168</v>
      </c>
      <c r="H15" s="104" t="s">
        <v>220</v>
      </c>
      <c r="I15" s="32" t="s">
        <v>2629</v>
      </c>
      <c r="J15" s="109" t="s">
        <v>2637</v>
      </c>
      <c r="L15" s="270" t="s">
        <v>8</v>
      </c>
      <c r="M15" s="270"/>
      <c r="N15" s="176">
        <v>0.05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12" t="s">
        <v>21</v>
      </c>
      <c r="B17" s="213"/>
      <c r="C17" s="213"/>
      <c r="D17" s="213"/>
      <c r="E17" s="213"/>
      <c r="F17" s="213"/>
      <c r="G17" s="213"/>
      <c r="H17" s="212" t="s">
        <v>12</v>
      </c>
      <c r="I17" s="213"/>
      <c r="J17" s="213"/>
      <c r="K17" s="213"/>
      <c r="L17" s="213"/>
      <c r="M17" s="213"/>
      <c r="N17" s="213"/>
      <c r="O17" s="214"/>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0"/>
      <c r="D19" s="160"/>
      <c r="E19" s="153" t="s">
        <v>2668</v>
      </c>
      <c r="F19" s="154"/>
      <c r="G19" s="5"/>
      <c r="H19" s="276" t="s">
        <v>2644</v>
      </c>
      <c r="I19" s="133" t="s">
        <v>11</v>
      </c>
      <c r="J19" s="134" t="s">
        <v>10</v>
      </c>
      <c r="K19" s="134" t="s">
        <v>2613</v>
      </c>
      <c r="L19" s="134" t="s">
        <v>1161</v>
      </c>
      <c r="M19" s="134" t="s">
        <v>1162</v>
      </c>
      <c r="N19" s="135" t="s">
        <v>2614</v>
      </c>
      <c r="O19" s="130"/>
      <c r="Q19" s="51"/>
      <c r="R19" s="51"/>
    </row>
    <row r="20" spans="1:23" ht="30" customHeight="1" x14ac:dyDescent="0.25">
      <c r="A20" s="9"/>
      <c r="B20" s="110">
        <v>900112919</v>
      </c>
      <c r="C20" s="5"/>
      <c r="D20" s="161"/>
      <c r="E20" s="153" t="s">
        <v>2669</v>
      </c>
      <c r="F20" s="200" t="s">
        <v>2740</v>
      </c>
      <c r="G20" s="5"/>
      <c r="H20" s="276"/>
      <c r="I20" s="142" t="s">
        <v>220</v>
      </c>
      <c r="J20" s="143" t="s">
        <v>510</v>
      </c>
      <c r="K20" s="144">
        <v>3365322048</v>
      </c>
      <c r="L20" s="145"/>
      <c r="M20" s="145">
        <v>44561</v>
      </c>
      <c r="N20" s="128">
        <f>+(M20-L20)/30</f>
        <v>1485.3666666666666</v>
      </c>
      <c r="O20" s="131"/>
      <c r="U20" s="127"/>
      <c r="V20" s="106">
        <f ca="1">NOW()</f>
        <v>44194.987378124999</v>
      </c>
      <c r="W20" s="106">
        <f ca="1">NOW()</f>
        <v>44194.987378124999</v>
      </c>
    </row>
    <row r="21" spans="1:23" ht="30" customHeight="1" outlineLevel="1" x14ac:dyDescent="0.25">
      <c r="A21" s="9"/>
      <c r="B21" s="71"/>
      <c r="C21" s="5"/>
      <c r="D21" s="5"/>
      <c r="E21" s="5"/>
      <c r="F21" s="5"/>
      <c r="G21" s="5"/>
      <c r="H21" s="163"/>
      <c r="I21" s="142" t="s">
        <v>220</v>
      </c>
      <c r="J21" s="143" t="s">
        <v>510</v>
      </c>
      <c r="K21" s="144"/>
      <c r="L21" s="145"/>
      <c r="M21" s="145">
        <v>44561</v>
      </c>
      <c r="N21" s="128">
        <f t="shared" ref="N21:N35" si="0">+(M21-L21)/30</f>
        <v>1485.3666666666666</v>
      </c>
      <c r="O21" s="132"/>
    </row>
    <row r="22" spans="1:23" ht="30" customHeight="1" outlineLevel="1" x14ac:dyDescent="0.25">
      <c r="A22" s="9"/>
      <c r="B22" s="71"/>
      <c r="C22" s="5"/>
      <c r="D22" s="5"/>
      <c r="E22" s="5"/>
      <c r="F22" s="5"/>
      <c r="G22" s="5"/>
      <c r="H22" s="163"/>
      <c r="I22" s="142" t="s">
        <v>220</v>
      </c>
      <c r="J22" s="143" t="s">
        <v>497</v>
      </c>
      <c r="K22" s="144"/>
      <c r="L22" s="145"/>
      <c r="M22" s="145"/>
      <c r="N22" s="129">
        <f t="shared" si="0"/>
        <v>0</v>
      </c>
      <c r="O22" s="132"/>
    </row>
    <row r="23" spans="1:23" ht="30" customHeight="1" outlineLevel="1" x14ac:dyDescent="0.25">
      <c r="A23" s="9"/>
      <c r="B23" s="102"/>
      <c r="C23" s="21"/>
      <c r="D23" s="21"/>
      <c r="E23" s="21"/>
      <c r="F23" s="5"/>
      <c r="G23" s="5"/>
      <c r="H23" s="163"/>
      <c r="I23" s="142"/>
      <c r="J23" s="143"/>
      <c r="K23" s="144"/>
      <c r="L23" s="145"/>
      <c r="M23" s="145"/>
      <c r="N23" s="129">
        <f t="shared" si="0"/>
        <v>0</v>
      </c>
      <c r="O23" s="132"/>
      <c r="Q23" s="105"/>
      <c r="R23" s="55"/>
      <c r="S23" s="106"/>
      <c r="T23" s="106"/>
    </row>
    <row r="24" spans="1:23" ht="30" customHeight="1" outlineLevel="1" x14ac:dyDescent="0.25">
      <c r="A24" s="9"/>
      <c r="B24" s="102"/>
      <c r="C24" s="21"/>
      <c r="D24" s="21"/>
      <c r="E24" s="21"/>
      <c r="F24" s="5"/>
      <c r="G24" s="5"/>
      <c r="H24" s="163"/>
      <c r="I24" s="142"/>
      <c r="J24" s="143"/>
      <c r="K24" s="144"/>
      <c r="L24" s="145"/>
      <c r="M24" s="145"/>
      <c r="N24" s="129">
        <f t="shared" si="0"/>
        <v>0</v>
      </c>
      <c r="O24" s="132"/>
    </row>
    <row r="25" spans="1:23" ht="30" customHeight="1" outlineLevel="1" x14ac:dyDescent="0.25">
      <c r="A25" s="9"/>
      <c r="B25" s="102"/>
      <c r="C25" s="21"/>
      <c r="D25" s="21"/>
      <c r="E25" s="21"/>
      <c r="F25" s="5"/>
      <c r="G25" s="5"/>
      <c r="H25" s="163"/>
      <c r="I25" s="142"/>
      <c r="J25" s="143"/>
      <c r="K25" s="144"/>
      <c r="L25" s="145"/>
      <c r="M25" s="145"/>
      <c r="N25" s="129">
        <f t="shared" si="0"/>
        <v>0</v>
      </c>
      <c r="O25" s="132"/>
    </row>
    <row r="26" spans="1:23" ht="30" customHeight="1" outlineLevel="1" x14ac:dyDescent="0.25">
      <c r="A26" s="9"/>
      <c r="B26" s="102"/>
      <c r="C26" s="21"/>
      <c r="D26" s="21"/>
      <c r="E26" s="21"/>
      <c r="F26" s="5"/>
      <c r="G26" s="5"/>
      <c r="H26" s="163"/>
      <c r="I26" s="142"/>
      <c r="J26" s="143"/>
      <c r="K26" s="144"/>
      <c r="L26" s="145"/>
      <c r="M26" s="145"/>
      <c r="N26" s="129">
        <f t="shared" si="0"/>
        <v>0</v>
      </c>
      <c r="O26" s="132"/>
    </row>
    <row r="27" spans="1:23" ht="30" customHeight="1" outlineLevel="1" x14ac:dyDescent="0.25">
      <c r="A27" s="9"/>
      <c r="B27" s="102"/>
      <c r="C27" s="21"/>
      <c r="D27" s="21"/>
      <c r="E27" s="21"/>
      <c r="F27" s="5"/>
      <c r="G27" s="5"/>
      <c r="H27" s="163"/>
      <c r="I27" s="142"/>
      <c r="J27" s="143"/>
      <c r="K27" s="144"/>
      <c r="L27" s="145"/>
      <c r="M27" s="145"/>
      <c r="N27" s="129">
        <f t="shared" si="0"/>
        <v>0</v>
      </c>
      <c r="O27" s="132"/>
    </row>
    <row r="28" spans="1:23" ht="30" customHeight="1" outlineLevel="1" x14ac:dyDescent="0.25">
      <c r="A28" s="9"/>
      <c r="B28" s="102"/>
      <c r="C28" s="21"/>
      <c r="D28" s="21"/>
      <c r="E28" s="21"/>
      <c r="F28" s="5"/>
      <c r="G28" s="5"/>
      <c r="H28" s="163"/>
      <c r="I28" s="142"/>
      <c r="J28" s="143"/>
      <c r="K28" s="144"/>
      <c r="L28" s="145"/>
      <c r="M28" s="145"/>
      <c r="N28" s="129">
        <f t="shared" si="0"/>
        <v>0</v>
      </c>
      <c r="O28" s="132"/>
    </row>
    <row r="29" spans="1:23" ht="30" customHeight="1" outlineLevel="1" x14ac:dyDescent="0.25">
      <c r="A29" s="9"/>
      <c r="B29" s="71"/>
      <c r="C29" s="5"/>
      <c r="D29" s="5"/>
      <c r="E29" s="5"/>
      <c r="F29" s="5"/>
      <c r="G29" s="5"/>
      <c r="H29" s="163"/>
      <c r="I29" s="142"/>
      <c r="J29" s="143"/>
      <c r="K29" s="144"/>
      <c r="L29" s="145"/>
      <c r="M29" s="145"/>
      <c r="N29" s="129">
        <f t="shared" si="0"/>
        <v>0</v>
      </c>
      <c r="O29" s="132"/>
    </row>
    <row r="30" spans="1:23" ht="30" customHeight="1" outlineLevel="1" x14ac:dyDescent="0.25">
      <c r="A30" s="9"/>
      <c r="B30" s="71"/>
      <c r="C30" s="5"/>
      <c r="D30" s="5"/>
      <c r="E30" s="5"/>
      <c r="F30" s="5"/>
      <c r="G30" s="5"/>
      <c r="H30" s="163"/>
      <c r="I30" s="142"/>
      <c r="J30" s="143"/>
      <c r="K30" s="144"/>
      <c r="L30" s="145"/>
      <c r="M30" s="145"/>
      <c r="N30" s="129">
        <f t="shared" si="0"/>
        <v>0</v>
      </c>
      <c r="O30" s="132"/>
    </row>
    <row r="31" spans="1:23" ht="30" customHeight="1" outlineLevel="1" x14ac:dyDescent="0.25">
      <c r="A31" s="9"/>
      <c r="B31" s="71"/>
      <c r="C31" s="5"/>
      <c r="D31" s="5"/>
      <c r="E31" s="5"/>
      <c r="F31" s="5"/>
      <c r="G31" s="5"/>
      <c r="H31" s="163"/>
      <c r="I31" s="142"/>
      <c r="J31" s="143"/>
      <c r="K31" s="144"/>
      <c r="L31" s="145"/>
      <c r="M31" s="145"/>
      <c r="N31" s="129">
        <f t="shared" si="0"/>
        <v>0</v>
      </c>
      <c r="O31" s="132"/>
    </row>
    <row r="32" spans="1:23" ht="30" customHeight="1" outlineLevel="1" x14ac:dyDescent="0.25">
      <c r="A32" s="9"/>
      <c r="B32" s="71"/>
      <c r="C32" s="5"/>
      <c r="D32" s="5"/>
      <c r="E32" s="5"/>
      <c r="F32" s="5"/>
      <c r="G32" s="5"/>
      <c r="H32" s="163"/>
      <c r="I32" s="142"/>
      <c r="J32" s="143"/>
      <c r="K32" s="144"/>
      <c r="L32" s="145"/>
      <c r="M32" s="145"/>
      <c r="N32" s="129">
        <f t="shared" si="0"/>
        <v>0</v>
      </c>
      <c r="O32" s="132"/>
    </row>
    <row r="33" spans="1:16" ht="30" customHeight="1" outlineLevel="1" x14ac:dyDescent="0.25">
      <c r="A33" s="9"/>
      <c r="B33" s="71"/>
      <c r="C33" s="5"/>
      <c r="D33" s="5"/>
      <c r="E33" s="5"/>
      <c r="F33" s="5"/>
      <c r="G33" s="5"/>
      <c r="H33" s="163"/>
      <c r="I33" s="142"/>
      <c r="J33" s="143"/>
      <c r="K33" s="144"/>
      <c r="L33" s="145"/>
      <c r="M33" s="145"/>
      <c r="N33" s="129">
        <f t="shared" si="0"/>
        <v>0</v>
      </c>
      <c r="O33" s="132"/>
    </row>
    <row r="34" spans="1:16" ht="30" customHeight="1" outlineLevel="1" x14ac:dyDescent="0.25">
      <c r="A34" s="9"/>
      <c r="B34" s="71"/>
      <c r="C34" s="5"/>
      <c r="D34" s="5"/>
      <c r="E34" s="5"/>
      <c r="F34" s="5"/>
      <c r="G34" s="5"/>
      <c r="H34" s="163"/>
      <c r="I34" s="142"/>
      <c r="J34" s="143"/>
      <c r="K34" s="144"/>
      <c r="L34" s="145"/>
      <c r="M34" s="145"/>
      <c r="N34" s="129">
        <f t="shared" si="0"/>
        <v>0</v>
      </c>
      <c r="O34" s="132"/>
    </row>
    <row r="35" spans="1:16" ht="30" customHeight="1" outlineLevel="1" x14ac:dyDescent="0.25">
      <c r="A35" s="9"/>
      <c r="B35" s="71"/>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41" t="s">
        <v>2</v>
      </c>
      <c r="C37" s="241"/>
      <c r="D37" s="241"/>
      <c r="E37" s="241"/>
      <c r="F37" s="241"/>
      <c r="G37" s="5"/>
      <c r="H37" s="122"/>
      <c r="I37" s="123"/>
      <c r="J37" s="123"/>
      <c r="K37" s="123"/>
      <c r="L37" s="123"/>
      <c r="M37" s="123"/>
      <c r="N37" s="123"/>
      <c r="O37" s="124"/>
    </row>
    <row r="38" spans="1:16" ht="21" customHeight="1" x14ac:dyDescent="0.25">
      <c r="A38" s="9"/>
      <c r="B38" s="271" t="str">
        <f>VLOOKUP(B20,EAS!A2:B1439,2,0)</f>
        <v>FUNDACION EQUIDAD Y PROGRESO SOCIAL</v>
      </c>
      <c r="C38" s="271"/>
      <c r="D38" s="271"/>
      <c r="E38" s="271"/>
      <c r="F38" s="271"/>
      <c r="G38" s="5"/>
      <c r="H38" s="125"/>
      <c r="I38" s="280" t="s">
        <v>7</v>
      </c>
      <c r="J38" s="280"/>
      <c r="K38" s="280"/>
      <c r="L38" s="280"/>
      <c r="M38" s="280"/>
      <c r="N38" s="280"/>
      <c r="O38" s="126"/>
    </row>
    <row r="39" spans="1:16" ht="42.95" customHeight="1" thickBot="1" x14ac:dyDescent="0.3">
      <c r="A39" s="10"/>
      <c r="B39" s="11"/>
      <c r="C39" s="11"/>
      <c r="D39" s="11"/>
      <c r="E39" s="11"/>
      <c r="F39" s="11"/>
      <c r="G39" s="11"/>
      <c r="H39" s="10"/>
      <c r="I39" s="282" t="s">
        <v>2746</v>
      </c>
      <c r="J39" s="282"/>
      <c r="K39" s="282"/>
      <c r="L39" s="282"/>
      <c r="M39" s="282"/>
      <c r="N39" s="282"/>
      <c r="O39" s="12"/>
    </row>
    <row r="40" spans="1:16" ht="15.75" thickBot="1" x14ac:dyDescent="0.3"/>
    <row r="41" spans="1:16" s="19" customFormat="1" ht="31.5" customHeight="1" thickBot="1" x14ac:dyDescent="0.3">
      <c r="A41" s="212" t="s">
        <v>3</v>
      </c>
      <c r="B41" s="213"/>
      <c r="C41" s="213"/>
      <c r="D41" s="213"/>
      <c r="E41" s="213"/>
      <c r="F41" s="213"/>
      <c r="G41" s="213"/>
      <c r="H41" s="213"/>
      <c r="I41" s="213"/>
      <c r="J41" s="213"/>
      <c r="K41" s="213"/>
      <c r="L41" s="213"/>
      <c r="M41" s="213"/>
      <c r="N41" s="213"/>
      <c r="O41" s="214"/>
      <c r="P41" s="77"/>
    </row>
    <row r="42" spans="1:16" ht="8.25" customHeight="1" thickBot="1" x14ac:dyDescent="0.3"/>
    <row r="43" spans="1:16" s="19" customFormat="1" ht="31.5" customHeight="1" thickBot="1" x14ac:dyDescent="0.3">
      <c r="A43" s="216" t="s">
        <v>4</v>
      </c>
      <c r="B43" s="217"/>
      <c r="C43" s="217"/>
      <c r="D43" s="217"/>
      <c r="E43" s="217"/>
      <c r="F43" s="217"/>
      <c r="G43" s="217"/>
      <c r="H43" s="217"/>
      <c r="I43" s="217"/>
      <c r="J43" s="217"/>
      <c r="K43" s="217"/>
      <c r="L43" s="217"/>
      <c r="M43" s="217"/>
      <c r="N43" s="217"/>
      <c r="O43" s="218"/>
      <c r="P43" s="77"/>
    </row>
    <row r="44" spans="1:16" ht="15" customHeight="1" x14ac:dyDescent="0.25">
      <c r="A44" s="219" t="s">
        <v>2659</v>
      </c>
      <c r="B44" s="220"/>
      <c r="C44" s="220"/>
      <c r="D44" s="220"/>
      <c r="E44" s="220"/>
      <c r="F44" s="220"/>
      <c r="G44" s="220"/>
      <c r="H44" s="220"/>
      <c r="I44" s="220"/>
      <c r="J44" s="220"/>
      <c r="K44" s="220"/>
      <c r="L44" s="220"/>
      <c r="M44" s="220"/>
      <c r="N44" s="220"/>
      <c r="O44" s="221"/>
    </row>
    <row r="45" spans="1:16" x14ac:dyDescent="0.25">
      <c r="A45" s="222"/>
      <c r="B45" s="223"/>
      <c r="C45" s="223"/>
      <c r="D45" s="223"/>
      <c r="E45" s="223"/>
      <c r="F45" s="223"/>
      <c r="G45" s="223"/>
      <c r="H45" s="223"/>
      <c r="I45" s="223"/>
      <c r="J45" s="223"/>
      <c r="K45" s="223"/>
      <c r="L45" s="223"/>
      <c r="M45" s="223"/>
      <c r="N45" s="223"/>
      <c r="O45" s="224"/>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6">
        <v>1</v>
      </c>
      <c r="B48" s="117" t="s">
        <v>2721</v>
      </c>
      <c r="C48" s="119" t="s">
        <v>31</v>
      </c>
      <c r="D48" s="116" t="s">
        <v>2722</v>
      </c>
      <c r="E48" s="188">
        <v>42445</v>
      </c>
      <c r="F48" s="188">
        <v>42724</v>
      </c>
      <c r="G48" s="165">
        <f>IF(AND(E48&lt;&gt;"",F48&lt;&gt;""),((F48-E48)/30),"")</f>
        <v>9.3000000000000007</v>
      </c>
      <c r="H48" s="117" t="s">
        <v>2725</v>
      </c>
      <c r="I48" s="116" t="s">
        <v>453</v>
      </c>
      <c r="J48" s="116" t="s">
        <v>969</v>
      </c>
      <c r="K48" s="118">
        <v>70000000</v>
      </c>
      <c r="L48" s="119" t="s">
        <v>1148</v>
      </c>
      <c r="M48" s="112">
        <v>1</v>
      </c>
      <c r="N48" s="119" t="s">
        <v>27</v>
      </c>
      <c r="O48" s="119" t="s">
        <v>26</v>
      </c>
      <c r="P48" s="79"/>
    </row>
    <row r="49" spans="1:16" s="6" customFormat="1" ht="24.75" customHeight="1" x14ac:dyDescent="0.25">
      <c r="A49" s="136">
        <v>2</v>
      </c>
      <c r="B49" s="117" t="s">
        <v>2671</v>
      </c>
      <c r="C49" s="119" t="s">
        <v>31</v>
      </c>
      <c r="D49" s="116" t="s">
        <v>2723</v>
      </c>
      <c r="E49" s="188">
        <v>43950</v>
      </c>
      <c r="F49" s="188">
        <v>44165</v>
      </c>
      <c r="G49" s="165">
        <f t="shared" ref="G49:G107" si="1">IF(AND(E49&lt;&gt;"",F49&lt;&gt;""),((F49-E49)/30),"")</f>
        <v>7.166666666666667</v>
      </c>
      <c r="H49" s="117" t="s">
        <v>2726</v>
      </c>
      <c r="I49" s="116" t="s">
        <v>453</v>
      </c>
      <c r="J49" s="116" t="s">
        <v>963</v>
      </c>
      <c r="K49" s="118">
        <v>717996232</v>
      </c>
      <c r="L49" s="119" t="s">
        <v>1148</v>
      </c>
      <c r="M49" s="112">
        <v>1</v>
      </c>
      <c r="N49" s="119" t="s">
        <v>2639</v>
      </c>
      <c r="O49" s="119" t="s">
        <v>1148</v>
      </c>
      <c r="P49" s="79"/>
    </row>
    <row r="50" spans="1:16" s="6" customFormat="1" ht="24.75" customHeight="1" x14ac:dyDescent="0.25">
      <c r="A50" s="136">
        <v>3</v>
      </c>
      <c r="B50" s="117" t="s">
        <v>2671</v>
      </c>
      <c r="C50" s="119" t="s">
        <v>31</v>
      </c>
      <c r="D50" s="116" t="s">
        <v>2724</v>
      </c>
      <c r="E50" s="188">
        <v>43950</v>
      </c>
      <c r="F50" s="188">
        <v>44165</v>
      </c>
      <c r="G50" s="165">
        <f t="shared" si="1"/>
        <v>7.166666666666667</v>
      </c>
      <c r="H50" s="117" t="s">
        <v>2726</v>
      </c>
      <c r="I50" s="116" t="s">
        <v>453</v>
      </c>
      <c r="J50" s="116" t="s">
        <v>963</v>
      </c>
      <c r="K50" s="118">
        <v>1067485374</v>
      </c>
      <c r="L50" s="119" t="s">
        <v>1148</v>
      </c>
      <c r="M50" s="112">
        <v>1</v>
      </c>
      <c r="N50" s="119" t="s">
        <v>2639</v>
      </c>
      <c r="O50" s="119" t="s">
        <v>1148</v>
      </c>
      <c r="P50" s="79"/>
    </row>
    <row r="51" spans="1:16" s="6" customFormat="1" ht="24.75" customHeight="1" outlineLevel="1" x14ac:dyDescent="0.25">
      <c r="A51" s="136">
        <v>4</v>
      </c>
      <c r="B51" s="117"/>
      <c r="C51" s="119"/>
      <c r="D51" s="116"/>
      <c r="E51" s="138"/>
      <c r="F51" s="138"/>
      <c r="G51" s="165" t="str">
        <f t="shared" si="1"/>
        <v/>
      </c>
      <c r="H51" s="117"/>
      <c r="I51" s="116"/>
      <c r="J51" s="116"/>
      <c r="K51" s="118"/>
      <c r="L51" s="119"/>
      <c r="M51" s="174"/>
      <c r="N51" s="119"/>
      <c r="O51" s="119"/>
      <c r="P51" s="79"/>
    </row>
    <row r="52" spans="1:16" s="7" customFormat="1" ht="24.75" customHeight="1" outlineLevel="1" x14ac:dyDescent="0.25">
      <c r="A52" s="137">
        <v>5</v>
      </c>
      <c r="B52" s="117"/>
      <c r="C52" s="119"/>
      <c r="D52" s="116"/>
      <c r="E52" s="138"/>
      <c r="F52" s="138"/>
      <c r="G52" s="165" t="str">
        <f t="shared" si="1"/>
        <v/>
      </c>
      <c r="H52" s="114"/>
      <c r="I52" s="116"/>
      <c r="J52" s="116"/>
      <c r="K52" s="118"/>
      <c r="L52" s="119"/>
      <c r="M52" s="174"/>
      <c r="N52" s="119"/>
      <c r="O52" s="119"/>
      <c r="P52" s="80"/>
    </row>
    <row r="53" spans="1:16" s="7" customFormat="1" ht="24.75" customHeight="1" outlineLevel="1" x14ac:dyDescent="0.25">
      <c r="A53" s="137">
        <v>6</v>
      </c>
      <c r="B53" s="117"/>
      <c r="C53" s="119"/>
      <c r="D53" s="116"/>
      <c r="E53" s="138"/>
      <c r="F53" s="138"/>
      <c r="G53" s="165" t="str">
        <f t="shared" si="1"/>
        <v/>
      </c>
      <c r="H53" s="114"/>
      <c r="I53" s="116"/>
      <c r="J53" s="116"/>
      <c r="K53" s="118"/>
      <c r="L53" s="119"/>
      <c r="M53" s="174"/>
      <c r="N53" s="119"/>
      <c r="O53" s="119"/>
      <c r="P53" s="80"/>
    </row>
    <row r="54" spans="1:16" s="7" customFormat="1" ht="24.75" customHeight="1" outlineLevel="1" x14ac:dyDescent="0.25">
      <c r="A54" s="137">
        <v>7</v>
      </c>
      <c r="B54" s="117"/>
      <c r="C54" s="119"/>
      <c r="D54" s="116"/>
      <c r="E54" s="138"/>
      <c r="F54" s="138"/>
      <c r="G54" s="165" t="str">
        <f t="shared" si="1"/>
        <v/>
      </c>
      <c r="H54" s="117"/>
      <c r="I54" s="116"/>
      <c r="J54" s="116"/>
      <c r="K54" s="113"/>
      <c r="L54" s="119"/>
      <c r="M54" s="174"/>
      <c r="N54" s="119"/>
      <c r="O54" s="119"/>
      <c r="P54" s="80"/>
    </row>
    <row r="55" spans="1:16" s="7" customFormat="1" ht="24.75" customHeight="1" outlineLevel="1" x14ac:dyDescent="0.25">
      <c r="A55" s="137">
        <v>8</v>
      </c>
      <c r="B55" s="117"/>
      <c r="C55" s="119"/>
      <c r="D55" s="116"/>
      <c r="E55" s="138"/>
      <c r="F55" s="138"/>
      <c r="G55" s="165" t="str">
        <f t="shared" si="1"/>
        <v/>
      </c>
      <c r="H55" s="117"/>
      <c r="I55" s="116"/>
      <c r="J55" s="116"/>
      <c r="K55" s="113"/>
      <c r="L55" s="119"/>
      <c r="M55" s="174"/>
      <c r="N55" s="119"/>
      <c r="O55" s="119"/>
      <c r="P55" s="80"/>
    </row>
    <row r="56" spans="1:16" s="7" customFormat="1" ht="24.75" customHeight="1" outlineLevel="1" x14ac:dyDescent="0.25">
      <c r="A56" s="137">
        <v>9</v>
      </c>
      <c r="B56" s="117"/>
      <c r="C56" s="119"/>
      <c r="D56" s="116"/>
      <c r="E56" s="138"/>
      <c r="F56" s="138"/>
      <c r="G56" s="165" t="str">
        <f t="shared" si="1"/>
        <v/>
      </c>
      <c r="H56" s="117"/>
      <c r="I56" s="116"/>
      <c r="J56" s="116"/>
      <c r="K56" s="113"/>
      <c r="L56" s="119"/>
      <c r="M56" s="174"/>
      <c r="N56" s="119"/>
      <c r="O56" s="119"/>
      <c r="P56" s="80"/>
    </row>
    <row r="57" spans="1:16" s="7" customFormat="1" ht="24.75" customHeight="1" outlineLevel="1" x14ac:dyDescent="0.25">
      <c r="A57" s="137">
        <v>10</v>
      </c>
      <c r="B57" s="117"/>
      <c r="C57" s="119"/>
      <c r="D57" s="116"/>
      <c r="E57" s="138"/>
      <c r="F57" s="138"/>
      <c r="G57" s="165" t="str">
        <f t="shared" si="1"/>
        <v/>
      </c>
      <c r="H57" s="117"/>
      <c r="I57" s="116"/>
      <c r="J57" s="116"/>
      <c r="K57" s="118"/>
      <c r="L57" s="119"/>
      <c r="M57" s="174"/>
      <c r="N57" s="119"/>
      <c r="O57" s="119"/>
      <c r="P57" s="80"/>
    </row>
    <row r="58" spans="1:16" s="7" customFormat="1" ht="24.75" customHeight="1" outlineLevel="1" x14ac:dyDescent="0.25">
      <c r="A58" s="137">
        <v>11</v>
      </c>
      <c r="B58" s="117"/>
      <c r="C58" s="119"/>
      <c r="D58" s="116"/>
      <c r="E58" s="138"/>
      <c r="F58" s="138"/>
      <c r="G58" s="165" t="str">
        <f t="shared" si="1"/>
        <v/>
      </c>
      <c r="H58" s="117"/>
      <c r="I58" s="116"/>
      <c r="J58" s="116"/>
      <c r="K58" s="118"/>
      <c r="L58" s="119"/>
      <c r="M58" s="174"/>
      <c r="N58" s="119"/>
      <c r="O58" s="119"/>
      <c r="P58" s="80"/>
    </row>
    <row r="59" spans="1:16" s="7" customFormat="1" ht="24.75" customHeight="1" outlineLevel="1" x14ac:dyDescent="0.25">
      <c r="A59" s="137">
        <v>12</v>
      </c>
      <c r="B59" s="117"/>
      <c r="C59" s="119"/>
      <c r="D59" s="116"/>
      <c r="E59" s="138"/>
      <c r="F59" s="138"/>
      <c r="G59" s="165" t="str">
        <f t="shared" si="1"/>
        <v/>
      </c>
      <c r="H59" s="117"/>
      <c r="I59" s="116"/>
      <c r="J59" s="116"/>
      <c r="K59" s="118"/>
      <c r="L59" s="119"/>
      <c r="M59" s="174"/>
      <c r="N59" s="119"/>
      <c r="O59" s="119"/>
      <c r="P59" s="80"/>
    </row>
    <row r="60" spans="1:16" s="7" customFormat="1" ht="24.75" customHeight="1" outlineLevel="1" x14ac:dyDescent="0.25">
      <c r="A60" s="137">
        <v>13</v>
      </c>
      <c r="B60" s="117"/>
      <c r="C60" s="119"/>
      <c r="D60" s="116"/>
      <c r="E60" s="138"/>
      <c r="F60" s="138"/>
      <c r="G60" s="165" t="str">
        <f t="shared" si="1"/>
        <v/>
      </c>
      <c r="H60" s="117"/>
      <c r="I60" s="116"/>
      <c r="J60" s="116"/>
      <c r="K60" s="118"/>
      <c r="L60" s="119"/>
      <c r="M60" s="174"/>
      <c r="N60" s="119"/>
      <c r="O60" s="119"/>
      <c r="P60" s="80"/>
    </row>
    <row r="61" spans="1:16" s="7" customFormat="1" ht="24.75" customHeight="1" outlineLevel="1" x14ac:dyDescent="0.25">
      <c r="A61" s="137">
        <v>14</v>
      </c>
      <c r="B61" s="117"/>
      <c r="C61" s="119"/>
      <c r="D61" s="116"/>
      <c r="E61" s="138"/>
      <c r="F61" s="138"/>
      <c r="G61" s="165" t="str">
        <f t="shared" si="1"/>
        <v/>
      </c>
      <c r="H61" s="117"/>
      <c r="I61" s="116"/>
      <c r="J61" s="116"/>
      <c r="K61" s="118"/>
      <c r="L61" s="119"/>
      <c r="M61" s="174"/>
      <c r="N61" s="119"/>
      <c r="O61" s="119"/>
      <c r="P61" s="80"/>
    </row>
    <row r="62" spans="1:16" s="7" customFormat="1" ht="24.75" customHeight="1" outlineLevel="1" x14ac:dyDescent="0.25">
      <c r="A62" s="137">
        <v>15</v>
      </c>
      <c r="B62" s="117"/>
      <c r="C62" s="119"/>
      <c r="D62" s="116"/>
      <c r="E62" s="138"/>
      <c r="F62" s="138"/>
      <c r="G62" s="165" t="str">
        <f t="shared" si="1"/>
        <v/>
      </c>
      <c r="H62" s="117"/>
      <c r="I62" s="116"/>
      <c r="J62" s="116"/>
      <c r="K62" s="118"/>
      <c r="L62" s="119"/>
      <c r="M62" s="174"/>
      <c r="N62" s="119"/>
      <c r="O62" s="119"/>
      <c r="P62" s="80"/>
    </row>
    <row r="63" spans="1:16" s="7" customFormat="1" ht="24.75" customHeight="1" outlineLevel="1" x14ac:dyDescent="0.25">
      <c r="A63" s="137">
        <v>16</v>
      </c>
      <c r="B63" s="117"/>
      <c r="C63" s="119"/>
      <c r="D63" s="116"/>
      <c r="E63" s="138"/>
      <c r="F63" s="138"/>
      <c r="G63" s="165" t="str">
        <f t="shared" si="1"/>
        <v/>
      </c>
      <c r="H63" s="117"/>
      <c r="I63" s="116"/>
      <c r="J63" s="116"/>
      <c r="K63" s="118"/>
      <c r="L63" s="119"/>
      <c r="M63" s="174"/>
      <c r="N63" s="119"/>
      <c r="O63" s="119"/>
      <c r="P63" s="80"/>
    </row>
    <row r="64" spans="1:16" s="7" customFormat="1" ht="24.75" customHeight="1" outlineLevel="1" x14ac:dyDescent="0.25">
      <c r="A64" s="137">
        <v>17</v>
      </c>
      <c r="B64" s="117"/>
      <c r="C64" s="119"/>
      <c r="D64" s="116"/>
      <c r="E64" s="138"/>
      <c r="F64" s="138"/>
      <c r="G64" s="165" t="str">
        <f t="shared" si="1"/>
        <v/>
      </c>
      <c r="H64" s="117"/>
      <c r="I64" s="116"/>
      <c r="J64" s="116"/>
      <c r="K64" s="118"/>
      <c r="L64" s="119"/>
      <c r="M64" s="174"/>
      <c r="N64" s="119"/>
      <c r="O64" s="119"/>
      <c r="P64" s="80"/>
    </row>
    <row r="65" spans="1:16" s="7" customFormat="1" ht="24.75" customHeight="1" outlineLevel="1" x14ac:dyDescent="0.25">
      <c r="A65" s="137">
        <v>18</v>
      </c>
      <c r="B65" s="117"/>
      <c r="C65" s="119"/>
      <c r="D65" s="116"/>
      <c r="E65" s="138"/>
      <c r="F65" s="138"/>
      <c r="G65" s="165" t="str">
        <f t="shared" si="1"/>
        <v/>
      </c>
      <c r="H65" s="117"/>
      <c r="I65" s="116"/>
      <c r="J65" s="116"/>
      <c r="K65" s="118"/>
      <c r="L65" s="119"/>
      <c r="M65" s="174"/>
      <c r="N65" s="119"/>
      <c r="O65" s="119"/>
      <c r="P65" s="80"/>
    </row>
    <row r="66" spans="1:16" s="7" customFormat="1" ht="24.75" customHeight="1" outlineLevel="1" x14ac:dyDescent="0.25">
      <c r="A66" s="137">
        <v>19</v>
      </c>
      <c r="B66" s="117"/>
      <c r="C66" s="119"/>
      <c r="D66" s="116"/>
      <c r="E66" s="138"/>
      <c r="F66" s="138"/>
      <c r="G66" s="165" t="str">
        <f t="shared" si="1"/>
        <v/>
      </c>
      <c r="H66" s="117"/>
      <c r="I66" s="116"/>
      <c r="J66" s="116"/>
      <c r="K66" s="118"/>
      <c r="L66" s="119"/>
      <c r="M66" s="174"/>
      <c r="N66" s="119"/>
      <c r="O66" s="119"/>
      <c r="P66" s="80"/>
    </row>
    <row r="67" spans="1:16" s="7" customFormat="1" ht="24.75" customHeight="1" outlineLevel="1" x14ac:dyDescent="0.25">
      <c r="A67" s="137">
        <v>20</v>
      </c>
      <c r="B67" s="117"/>
      <c r="C67" s="119"/>
      <c r="D67" s="116"/>
      <c r="E67" s="138"/>
      <c r="F67" s="138"/>
      <c r="G67" s="165" t="str">
        <f t="shared" ref="G67:G81" si="2">IF(AND(E67&lt;&gt;"",F67&lt;&gt;""),((F67-E67)/30),"")</f>
        <v/>
      </c>
      <c r="H67" s="117"/>
      <c r="I67" s="116"/>
      <c r="J67" s="116"/>
      <c r="K67" s="118"/>
      <c r="L67" s="119"/>
      <c r="M67" s="174"/>
      <c r="N67" s="119"/>
      <c r="O67" s="119"/>
      <c r="P67" s="80"/>
    </row>
    <row r="68" spans="1:16" s="7" customFormat="1" ht="24.75" customHeight="1" outlineLevel="1" x14ac:dyDescent="0.25">
      <c r="A68" s="137">
        <v>21</v>
      </c>
      <c r="B68" s="117"/>
      <c r="C68" s="119"/>
      <c r="D68" s="116"/>
      <c r="E68" s="138"/>
      <c r="F68" s="138"/>
      <c r="G68" s="165" t="str">
        <f t="shared" si="2"/>
        <v/>
      </c>
      <c r="H68" s="117"/>
      <c r="I68" s="116"/>
      <c r="J68" s="116"/>
      <c r="K68" s="118"/>
      <c r="L68" s="119"/>
      <c r="M68" s="174"/>
      <c r="N68" s="119"/>
      <c r="O68" s="119"/>
      <c r="P68" s="80"/>
    </row>
    <row r="69" spans="1:16" s="7" customFormat="1" ht="24.75" customHeight="1" outlineLevel="1" x14ac:dyDescent="0.25">
      <c r="A69" s="137">
        <v>22</v>
      </c>
      <c r="B69" s="117"/>
      <c r="C69" s="119"/>
      <c r="D69" s="116"/>
      <c r="E69" s="138"/>
      <c r="F69" s="138"/>
      <c r="G69" s="165" t="str">
        <f t="shared" si="2"/>
        <v/>
      </c>
      <c r="H69" s="117"/>
      <c r="I69" s="116"/>
      <c r="J69" s="116"/>
      <c r="K69" s="118"/>
      <c r="L69" s="119"/>
      <c r="M69" s="174"/>
      <c r="N69" s="119"/>
      <c r="O69" s="119"/>
      <c r="P69" s="80"/>
    </row>
    <row r="70" spans="1:16" s="7" customFormat="1" ht="24.75" customHeight="1" outlineLevel="1" x14ac:dyDescent="0.25">
      <c r="A70" s="137">
        <v>23</v>
      </c>
      <c r="B70" s="117"/>
      <c r="C70" s="119"/>
      <c r="D70" s="116"/>
      <c r="E70" s="138"/>
      <c r="F70" s="138"/>
      <c r="G70" s="165" t="str">
        <f t="shared" si="2"/>
        <v/>
      </c>
      <c r="H70" s="117"/>
      <c r="I70" s="116"/>
      <c r="J70" s="116"/>
      <c r="K70" s="118"/>
      <c r="L70" s="119"/>
      <c r="M70" s="174"/>
      <c r="N70" s="119"/>
      <c r="O70" s="119"/>
      <c r="P70" s="80"/>
    </row>
    <row r="71" spans="1:16" s="7" customFormat="1" ht="24.75" customHeight="1" outlineLevel="1" x14ac:dyDescent="0.25">
      <c r="A71" s="137">
        <v>24</v>
      </c>
      <c r="B71" s="117"/>
      <c r="C71" s="119"/>
      <c r="D71" s="116"/>
      <c r="E71" s="138"/>
      <c r="F71" s="138"/>
      <c r="G71" s="165" t="str">
        <f t="shared" si="2"/>
        <v/>
      </c>
      <c r="H71" s="117"/>
      <c r="I71" s="116"/>
      <c r="J71" s="116"/>
      <c r="K71" s="118"/>
      <c r="L71" s="119"/>
      <c r="M71" s="174"/>
      <c r="N71" s="119"/>
      <c r="O71" s="119"/>
      <c r="P71" s="80"/>
    </row>
    <row r="72" spans="1:16" s="7" customFormat="1" ht="24.75" customHeight="1" outlineLevel="1" x14ac:dyDescent="0.25">
      <c r="A72" s="137">
        <v>25</v>
      </c>
      <c r="B72" s="117"/>
      <c r="C72" s="119"/>
      <c r="D72" s="116"/>
      <c r="E72" s="138"/>
      <c r="F72" s="138"/>
      <c r="G72" s="165" t="str">
        <f t="shared" si="2"/>
        <v/>
      </c>
      <c r="H72" s="117"/>
      <c r="I72" s="116"/>
      <c r="J72" s="116"/>
      <c r="K72" s="118"/>
      <c r="L72" s="119"/>
      <c r="M72" s="174"/>
      <c r="N72" s="119"/>
      <c r="O72" s="119"/>
      <c r="P72" s="80"/>
    </row>
    <row r="73" spans="1:16" s="7" customFormat="1" ht="24.75" customHeight="1" outlineLevel="1" x14ac:dyDescent="0.25">
      <c r="A73" s="137">
        <v>26</v>
      </c>
      <c r="B73" s="117"/>
      <c r="C73" s="119"/>
      <c r="D73" s="116"/>
      <c r="E73" s="138"/>
      <c r="F73" s="138"/>
      <c r="G73" s="165" t="str">
        <f t="shared" si="2"/>
        <v/>
      </c>
      <c r="H73" s="117"/>
      <c r="I73" s="116"/>
      <c r="J73" s="116"/>
      <c r="K73" s="118"/>
      <c r="L73" s="119"/>
      <c r="M73" s="174"/>
      <c r="N73" s="119"/>
      <c r="O73" s="119"/>
      <c r="P73" s="80"/>
    </row>
    <row r="74" spans="1:16" s="7" customFormat="1" ht="24.75" customHeight="1" outlineLevel="1" x14ac:dyDescent="0.25">
      <c r="A74" s="137">
        <v>27</v>
      </c>
      <c r="B74" s="117"/>
      <c r="C74" s="119"/>
      <c r="D74" s="116"/>
      <c r="E74" s="138"/>
      <c r="F74" s="138"/>
      <c r="G74" s="165" t="str">
        <f t="shared" si="2"/>
        <v/>
      </c>
      <c r="H74" s="117"/>
      <c r="I74" s="116"/>
      <c r="J74" s="116"/>
      <c r="K74" s="118"/>
      <c r="L74" s="119"/>
      <c r="M74" s="174"/>
      <c r="N74" s="119"/>
      <c r="O74" s="119"/>
      <c r="P74" s="80"/>
    </row>
    <row r="75" spans="1:16" s="7" customFormat="1" ht="24.75" customHeight="1" outlineLevel="1" x14ac:dyDescent="0.25">
      <c r="A75" s="137">
        <v>28</v>
      </c>
      <c r="B75" s="117"/>
      <c r="C75" s="119"/>
      <c r="D75" s="116"/>
      <c r="E75" s="138"/>
      <c r="F75" s="138"/>
      <c r="G75" s="165" t="str">
        <f t="shared" si="2"/>
        <v/>
      </c>
      <c r="H75" s="117"/>
      <c r="I75" s="116"/>
      <c r="J75" s="116"/>
      <c r="K75" s="118"/>
      <c r="L75" s="119"/>
      <c r="M75" s="174"/>
      <c r="N75" s="119"/>
      <c r="O75" s="119"/>
      <c r="P75" s="80"/>
    </row>
    <row r="76" spans="1:16" s="7" customFormat="1" ht="24.75" customHeight="1" outlineLevel="1" x14ac:dyDescent="0.25">
      <c r="A76" s="137">
        <v>29</v>
      </c>
      <c r="B76" s="117"/>
      <c r="C76" s="119"/>
      <c r="D76" s="116"/>
      <c r="E76" s="138"/>
      <c r="F76" s="138"/>
      <c r="G76" s="165" t="str">
        <f t="shared" si="2"/>
        <v/>
      </c>
      <c r="H76" s="117"/>
      <c r="I76" s="116"/>
      <c r="J76" s="116"/>
      <c r="K76" s="118"/>
      <c r="L76" s="119"/>
      <c r="M76" s="174"/>
      <c r="N76" s="119"/>
      <c r="O76" s="119"/>
      <c r="P76" s="80"/>
    </row>
    <row r="77" spans="1:16" s="7" customFormat="1" ht="24.75" customHeight="1" outlineLevel="1" x14ac:dyDescent="0.25">
      <c r="A77" s="137">
        <v>30</v>
      </c>
      <c r="B77" s="117"/>
      <c r="C77" s="119"/>
      <c r="D77" s="116"/>
      <c r="E77" s="138"/>
      <c r="F77" s="138"/>
      <c r="G77" s="165" t="str">
        <f t="shared" si="2"/>
        <v/>
      </c>
      <c r="H77" s="117"/>
      <c r="I77" s="116"/>
      <c r="J77" s="116"/>
      <c r="K77" s="118"/>
      <c r="L77" s="119"/>
      <c r="M77" s="174"/>
      <c r="N77" s="119"/>
      <c r="O77" s="119"/>
      <c r="P77" s="80"/>
    </row>
    <row r="78" spans="1:16" s="7" customFormat="1" ht="24.75" customHeight="1" outlineLevel="1" x14ac:dyDescent="0.25">
      <c r="A78" s="137">
        <v>31</v>
      </c>
      <c r="B78" s="117"/>
      <c r="C78" s="119"/>
      <c r="D78" s="116"/>
      <c r="E78" s="138"/>
      <c r="F78" s="138"/>
      <c r="G78" s="165" t="str">
        <f t="shared" si="2"/>
        <v/>
      </c>
      <c r="H78" s="117"/>
      <c r="I78" s="116"/>
      <c r="J78" s="116"/>
      <c r="K78" s="118"/>
      <c r="L78" s="119"/>
      <c r="M78" s="174"/>
      <c r="N78" s="119"/>
      <c r="O78" s="119"/>
      <c r="P78" s="80"/>
    </row>
    <row r="79" spans="1:16" s="7" customFormat="1" ht="24.75" customHeight="1" outlineLevel="1" x14ac:dyDescent="0.25">
      <c r="A79" s="137">
        <v>32</v>
      </c>
      <c r="B79" s="117"/>
      <c r="C79" s="119"/>
      <c r="D79" s="116"/>
      <c r="E79" s="138"/>
      <c r="F79" s="138"/>
      <c r="G79" s="165" t="str">
        <f t="shared" si="2"/>
        <v/>
      </c>
      <c r="H79" s="117"/>
      <c r="I79" s="116"/>
      <c r="J79" s="116"/>
      <c r="K79" s="118"/>
      <c r="L79" s="119"/>
      <c r="M79" s="174"/>
      <c r="N79" s="119"/>
      <c r="O79" s="119"/>
      <c r="P79" s="80"/>
    </row>
    <row r="80" spans="1:16" s="7" customFormat="1" ht="24.75" customHeight="1" outlineLevel="1" x14ac:dyDescent="0.25">
      <c r="A80" s="137">
        <v>33</v>
      </c>
      <c r="B80" s="117"/>
      <c r="C80" s="119"/>
      <c r="D80" s="116"/>
      <c r="E80" s="138"/>
      <c r="F80" s="138"/>
      <c r="G80" s="165" t="str">
        <f t="shared" si="2"/>
        <v/>
      </c>
      <c r="H80" s="117"/>
      <c r="I80" s="116"/>
      <c r="J80" s="116"/>
      <c r="K80" s="118"/>
      <c r="L80" s="119"/>
      <c r="M80" s="174"/>
      <c r="N80" s="119"/>
      <c r="O80" s="119"/>
      <c r="P80" s="80"/>
    </row>
    <row r="81" spans="1:16" s="7" customFormat="1" ht="24.75" customHeight="1" outlineLevel="1" x14ac:dyDescent="0.25">
      <c r="A81" s="137">
        <v>34</v>
      </c>
      <c r="B81" s="117"/>
      <c r="C81" s="119"/>
      <c r="D81" s="116"/>
      <c r="E81" s="138"/>
      <c r="F81" s="138"/>
      <c r="G81" s="165" t="str">
        <f t="shared" si="2"/>
        <v/>
      </c>
      <c r="H81" s="117"/>
      <c r="I81" s="116"/>
      <c r="J81" s="116"/>
      <c r="K81" s="118"/>
      <c r="L81" s="119"/>
      <c r="M81" s="174"/>
      <c r="N81" s="119"/>
      <c r="O81" s="119"/>
      <c r="P81" s="80"/>
    </row>
    <row r="82" spans="1:16" s="7" customFormat="1" ht="24.75" customHeight="1" outlineLevel="1" x14ac:dyDescent="0.25">
      <c r="A82" s="137">
        <v>35</v>
      </c>
      <c r="B82" s="117"/>
      <c r="C82" s="119"/>
      <c r="D82" s="116"/>
      <c r="E82" s="138"/>
      <c r="F82" s="138"/>
      <c r="G82" s="165" t="str">
        <f t="shared" si="1"/>
        <v/>
      </c>
      <c r="H82" s="117"/>
      <c r="I82" s="116"/>
      <c r="J82" s="116"/>
      <c r="K82" s="118"/>
      <c r="L82" s="119"/>
      <c r="M82" s="174"/>
      <c r="N82" s="119"/>
      <c r="O82" s="119"/>
      <c r="P82" s="80"/>
    </row>
    <row r="83" spans="1:16" s="7" customFormat="1" ht="24.75" customHeight="1" outlineLevel="1" x14ac:dyDescent="0.25">
      <c r="A83" s="137">
        <v>36</v>
      </c>
      <c r="B83" s="117"/>
      <c r="C83" s="119"/>
      <c r="D83" s="116"/>
      <c r="E83" s="138"/>
      <c r="F83" s="138"/>
      <c r="G83" s="165" t="str">
        <f t="shared" si="1"/>
        <v/>
      </c>
      <c r="H83" s="117"/>
      <c r="I83" s="116"/>
      <c r="J83" s="116"/>
      <c r="K83" s="118"/>
      <c r="L83" s="119"/>
      <c r="M83" s="174"/>
      <c r="N83" s="119"/>
      <c r="O83" s="119"/>
      <c r="P83" s="80"/>
    </row>
    <row r="84" spans="1:16" s="7" customFormat="1" ht="24.75" customHeight="1" outlineLevel="1" x14ac:dyDescent="0.25">
      <c r="A84" s="137">
        <v>37</v>
      </c>
      <c r="B84" s="117"/>
      <c r="C84" s="119"/>
      <c r="D84" s="116"/>
      <c r="E84" s="138"/>
      <c r="F84" s="138"/>
      <c r="G84" s="165" t="str">
        <f t="shared" si="1"/>
        <v/>
      </c>
      <c r="H84" s="117"/>
      <c r="I84" s="116"/>
      <c r="J84" s="116"/>
      <c r="K84" s="118"/>
      <c r="L84" s="119"/>
      <c r="M84" s="174"/>
      <c r="N84" s="119"/>
      <c r="O84" s="119"/>
      <c r="P84" s="80"/>
    </row>
    <row r="85" spans="1:16" s="7" customFormat="1" ht="24.75" customHeight="1" outlineLevel="1" x14ac:dyDescent="0.25">
      <c r="A85" s="137">
        <v>38</v>
      </c>
      <c r="B85" s="117"/>
      <c r="C85" s="119"/>
      <c r="D85" s="116"/>
      <c r="E85" s="138"/>
      <c r="F85" s="138"/>
      <c r="G85" s="165" t="str">
        <f t="shared" si="1"/>
        <v/>
      </c>
      <c r="H85" s="117"/>
      <c r="I85" s="116"/>
      <c r="J85" s="116"/>
      <c r="K85" s="118"/>
      <c r="L85" s="119"/>
      <c r="M85" s="174"/>
      <c r="N85" s="119"/>
      <c r="O85" s="119"/>
      <c r="P85" s="80"/>
    </row>
    <row r="86" spans="1:16" s="7" customFormat="1" ht="24.75" customHeight="1" outlineLevel="1" x14ac:dyDescent="0.25">
      <c r="A86" s="137">
        <v>39</v>
      </c>
      <c r="B86" s="117"/>
      <c r="C86" s="119"/>
      <c r="D86" s="116"/>
      <c r="E86" s="138"/>
      <c r="F86" s="138"/>
      <c r="G86" s="165" t="str">
        <f t="shared" si="1"/>
        <v/>
      </c>
      <c r="H86" s="117"/>
      <c r="I86" s="116"/>
      <c r="J86" s="116"/>
      <c r="K86" s="118"/>
      <c r="L86" s="119"/>
      <c r="M86" s="174"/>
      <c r="N86" s="119"/>
      <c r="O86" s="119"/>
      <c r="P86" s="80"/>
    </row>
    <row r="87" spans="1:16" s="7" customFormat="1" ht="24.75" customHeight="1" outlineLevel="1" x14ac:dyDescent="0.25">
      <c r="A87" s="137">
        <v>40</v>
      </c>
      <c r="B87" s="117"/>
      <c r="C87" s="119"/>
      <c r="D87" s="116"/>
      <c r="E87" s="138"/>
      <c r="F87" s="138"/>
      <c r="G87" s="165" t="str">
        <f t="shared" si="1"/>
        <v/>
      </c>
      <c r="H87" s="117"/>
      <c r="I87" s="116"/>
      <c r="J87" s="116"/>
      <c r="K87" s="118"/>
      <c r="L87" s="119"/>
      <c r="M87" s="174"/>
      <c r="N87" s="119"/>
      <c r="O87" s="119"/>
      <c r="P87" s="80"/>
    </row>
    <row r="88" spans="1:16" s="7" customFormat="1" ht="24.75" customHeight="1" outlineLevel="1" x14ac:dyDescent="0.25">
      <c r="A88" s="137">
        <v>41</v>
      </c>
      <c r="B88" s="117"/>
      <c r="C88" s="119"/>
      <c r="D88" s="116"/>
      <c r="E88" s="138"/>
      <c r="F88" s="138"/>
      <c r="G88" s="165" t="str">
        <f t="shared" si="1"/>
        <v/>
      </c>
      <c r="H88" s="117"/>
      <c r="I88" s="116"/>
      <c r="J88" s="116"/>
      <c r="K88" s="118"/>
      <c r="L88" s="119"/>
      <c r="M88" s="174"/>
      <c r="N88" s="119"/>
      <c r="O88" s="119"/>
      <c r="P88" s="80"/>
    </row>
    <row r="89" spans="1:16" s="7" customFormat="1" ht="24.75" customHeight="1" outlineLevel="1" x14ac:dyDescent="0.25">
      <c r="A89" s="137">
        <v>42</v>
      </c>
      <c r="B89" s="117"/>
      <c r="C89" s="119"/>
      <c r="D89" s="116"/>
      <c r="E89" s="138"/>
      <c r="F89" s="138"/>
      <c r="G89" s="165" t="str">
        <f t="shared" si="1"/>
        <v/>
      </c>
      <c r="H89" s="117"/>
      <c r="I89" s="116"/>
      <c r="J89" s="116"/>
      <c r="K89" s="118"/>
      <c r="L89" s="119"/>
      <c r="M89" s="174"/>
      <c r="N89" s="119"/>
      <c r="O89" s="119"/>
      <c r="P89" s="80"/>
    </row>
    <row r="90" spans="1:16" s="7" customFormat="1" ht="24.75" customHeight="1" outlineLevel="1" x14ac:dyDescent="0.25">
      <c r="A90" s="137">
        <v>43</v>
      </c>
      <c r="B90" s="117"/>
      <c r="C90" s="119"/>
      <c r="D90" s="116"/>
      <c r="E90" s="138"/>
      <c r="F90" s="138"/>
      <c r="G90" s="165" t="str">
        <f t="shared" si="1"/>
        <v/>
      </c>
      <c r="H90" s="117"/>
      <c r="I90" s="116"/>
      <c r="J90" s="116"/>
      <c r="K90" s="118"/>
      <c r="L90" s="119"/>
      <c r="M90" s="174"/>
      <c r="N90" s="119"/>
      <c r="O90" s="119"/>
      <c r="P90" s="80"/>
    </row>
    <row r="91" spans="1:16" s="7" customFormat="1" ht="24.75" customHeight="1" outlineLevel="1" x14ac:dyDescent="0.25">
      <c r="A91" s="137">
        <v>44</v>
      </c>
      <c r="B91" s="117"/>
      <c r="C91" s="119"/>
      <c r="D91" s="116"/>
      <c r="E91" s="138"/>
      <c r="F91" s="138"/>
      <c r="G91" s="165" t="str">
        <f t="shared" si="1"/>
        <v/>
      </c>
      <c r="H91" s="117"/>
      <c r="I91" s="116"/>
      <c r="J91" s="116"/>
      <c r="K91" s="118"/>
      <c r="L91" s="119"/>
      <c r="M91" s="174"/>
      <c r="N91" s="119"/>
      <c r="O91" s="119"/>
      <c r="P91" s="80"/>
    </row>
    <row r="92" spans="1:16" s="7" customFormat="1" ht="24.75" customHeight="1" outlineLevel="1" x14ac:dyDescent="0.25">
      <c r="A92" s="137">
        <v>45</v>
      </c>
      <c r="B92" s="117"/>
      <c r="C92" s="119"/>
      <c r="D92" s="116"/>
      <c r="E92" s="138"/>
      <c r="F92" s="138"/>
      <c r="G92" s="165" t="str">
        <f t="shared" si="1"/>
        <v/>
      </c>
      <c r="H92" s="117"/>
      <c r="I92" s="116"/>
      <c r="J92" s="116"/>
      <c r="K92" s="118"/>
      <c r="L92" s="119"/>
      <c r="M92" s="174"/>
      <c r="N92" s="119"/>
      <c r="O92" s="119"/>
      <c r="P92" s="80"/>
    </row>
    <row r="93" spans="1:16" s="7" customFormat="1" ht="24.75" customHeight="1" outlineLevel="1" x14ac:dyDescent="0.25">
      <c r="A93" s="137">
        <v>46</v>
      </c>
      <c r="B93" s="117"/>
      <c r="C93" s="119"/>
      <c r="D93" s="116"/>
      <c r="E93" s="138"/>
      <c r="F93" s="138"/>
      <c r="G93" s="165" t="str">
        <f t="shared" si="1"/>
        <v/>
      </c>
      <c r="H93" s="117"/>
      <c r="I93" s="116"/>
      <c r="J93" s="116"/>
      <c r="K93" s="118"/>
      <c r="L93" s="119"/>
      <c r="M93" s="174"/>
      <c r="N93" s="119"/>
      <c r="O93" s="119"/>
      <c r="P93" s="80"/>
    </row>
    <row r="94" spans="1:16" s="7" customFormat="1" ht="24.75" customHeight="1" outlineLevel="1" x14ac:dyDescent="0.25">
      <c r="A94" s="137">
        <v>47</v>
      </c>
      <c r="B94" s="117"/>
      <c r="C94" s="119"/>
      <c r="D94" s="116"/>
      <c r="E94" s="138"/>
      <c r="F94" s="138"/>
      <c r="G94" s="165" t="str">
        <f t="shared" si="1"/>
        <v/>
      </c>
      <c r="H94" s="117"/>
      <c r="I94" s="116"/>
      <c r="J94" s="116"/>
      <c r="K94" s="118"/>
      <c r="L94" s="119"/>
      <c r="M94" s="174"/>
      <c r="N94" s="119"/>
      <c r="O94" s="119"/>
      <c r="P94" s="80"/>
    </row>
    <row r="95" spans="1:16" s="7" customFormat="1" ht="24.75" customHeight="1" outlineLevel="1" x14ac:dyDescent="0.25">
      <c r="A95" s="137">
        <v>48</v>
      </c>
      <c r="B95" s="117"/>
      <c r="C95" s="119"/>
      <c r="D95" s="116"/>
      <c r="E95" s="138"/>
      <c r="F95" s="138"/>
      <c r="G95" s="165" t="str">
        <f t="shared" si="1"/>
        <v/>
      </c>
      <c r="H95" s="117"/>
      <c r="I95" s="116"/>
      <c r="J95" s="116"/>
      <c r="K95" s="118"/>
      <c r="L95" s="119"/>
      <c r="M95" s="174"/>
      <c r="N95" s="119"/>
      <c r="O95" s="119"/>
      <c r="P95" s="80"/>
    </row>
    <row r="96" spans="1:16" s="7" customFormat="1" ht="24.75" customHeight="1" outlineLevel="1" x14ac:dyDescent="0.25">
      <c r="A96" s="137">
        <v>49</v>
      </c>
      <c r="B96" s="117"/>
      <c r="C96" s="119"/>
      <c r="D96" s="116"/>
      <c r="E96" s="138"/>
      <c r="F96" s="138"/>
      <c r="G96" s="165" t="str">
        <f t="shared" si="1"/>
        <v/>
      </c>
      <c r="H96" s="117"/>
      <c r="I96" s="116"/>
      <c r="J96" s="116"/>
      <c r="K96" s="118"/>
      <c r="L96" s="119"/>
      <c r="M96" s="174"/>
      <c r="N96" s="119"/>
      <c r="O96" s="119"/>
      <c r="P96" s="80"/>
    </row>
    <row r="97" spans="1:16" s="7" customFormat="1" ht="24.75" customHeight="1" outlineLevel="1" x14ac:dyDescent="0.25">
      <c r="A97" s="137">
        <v>50</v>
      </c>
      <c r="B97" s="117"/>
      <c r="C97" s="119"/>
      <c r="D97" s="116"/>
      <c r="E97" s="138"/>
      <c r="F97" s="138"/>
      <c r="G97" s="165" t="str">
        <f t="shared" si="1"/>
        <v/>
      </c>
      <c r="H97" s="117"/>
      <c r="I97" s="116"/>
      <c r="J97" s="116"/>
      <c r="K97" s="118"/>
      <c r="L97" s="119"/>
      <c r="M97" s="174"/>
      <c r="N97" s="119"/>
      <c r="O97" s="119"/>
      <c r="P97" s="80"/>
    </row>
    <row r="98" spans="1:16" s="7" customFormat="1" ht="24.75" customHeight="1" outlineLevel="1" x14ac:dyDescent="0.25">
      <c r="A98" s="137">
        <v>51</v>
      </c>
      <c r="B98" s="117"/>
      <c r="C98" s="119"/>
      <c r="D98" s="116"/>
      <c r="E98" s="138"/>
      <c r="F98" s="138"/>
      <c r="G98" s="165" t="str">
        <f t="shared" si="1"/>
        <v/>
      </c>
      <c r="H98" s="117"/>
      <c r="I98" s="116"/>
      <c r="J98" s="116"/>
      <c r="K98" s="118"/>
      <c r="L98" s="119"/>
      <c r="M98" s="174"/>
      <c r="N98" s="119"/>
      <c r="O98" s="119"/>
      <c r="P98" s="80"/>
    </row>
    <row r="99" spans="1:16" s="7" customFormat="1" ht="24.75" customHeight="1" outlineLevel="1" x14ac:dyDescent="0.25">
      <c r="A99" s="137">
        <v>52</v>
      </c>
      <c r="B99" s="117"/>
      <c r="C99" s="119"/>
      <c r="D99" s="116"/>
      <c r="E99" s="138"/>
      <c r="F99" s="138"/>
      <c r="G99" s="165" t="str">
        <f t="shared" si="1"/>
        <v/>
      </c>
      <c r="H99" s="117"/>
      <c r="I99" s="116"/>
      <c r="J99" s="116"/>
      <c r="K99" s="118"/>
      <c r="L99" s="119"/>
      <c r="M99" s="174"/>
      <c r="N99" s="119"/>
      <c r="O99" s="119"/>
      <c r="P99" s="80"/>
    </row>
    <row r="100" spans="1:16" s="7" customFormat="1" ht="24.75" customHeight="1" outlineLevel="1" x14ac:dyDescent="0.25">
      <c r="A100" s="137">
        <v>53</v>
      </c>
      <c r="B100" s="117"/>
      <c r="C100" s="119"/>
      <c r="D100" s="116"/>
      <c r="E100" s="138"/>
      <c r="F100" s="138"/>
      <c r="G100" s="165" t="str">
        <f t="shared" si="1"/>
        <v/>
      </c>
      <c r="H100" s="117"/>
      <c r="I100" s="116"/>
      <c r="J100" s="116"/>
      <c r="K100" s="118"/>
      <c r="L100" s="119"/>
      <c r="M100" s="174"/>
      <c r="N100" s="119"/>
      <c r="O100" s="119"/>
      <c r="P100" s="80"/>
    </row>
    <row r="101" spans="1:16" s="7" customFormat="1" ht="24.75" customHeight="1" outlineLevel="1" x14ac:dyDescent="0.25">
      <c r="A101" s="137">
        <v>54</v>
      </c>
      <c r="B101" s="117"/>
      <c r="C101" s="119"/>
      <c r="D101" s="116"/>
      <c r="E101" s="138"/>
      <c r="F101" s="138"/>
      <c r="G101" s="165" t="str">
        <f t="shared" si="1"/>
        <v/>
      </c>
      <c r="H101" s="117"/>
      <c r="I101" s="116"/>
      <c r="J101" s="116"/>
      <c r="K101" s="118"/>
      <c r="L101" s="119"/>
      <c r="M101" s="174"/>
      <c r="N101" s="119"/>
      <c r="O101" s="119"/>
      <c r="P101" s="80"/>
    </row>
    <row r="102" spans="1:16" s="7" customFormat="1" ht="24.75" customHeight="1" outlineLevel="1" x14ac:dyDescent="0.25">
      <c r="A102" s="137">
        <v>55</v>
      </c>
      <c r="B102" s="117"/>
      <c r="C102" s="119"/>
      <c r="D102" s="116"/>
      <c r="E102" s="138"/>
      <c r="F102" s="138"/>
      <c r="G102" s="165" t="str">
        <f t="shared" si="1"/>
        <v/>
      </c>
      <c r="H102" s="117"/>
      <c r="I102" s="116"/>
      <c r="J102" s="116"/>
      <c r="K102" s="118"/>
      <c r="L102" s="119"/>
      <c r="M102" s="174"/>
      <c r="N102" s="119"/>
      <c r="O102" s="119"/>
      <c r="P102" s="80"/>
    </row>
    <row r="103" spans="1:16" s="7" customFormat="1" ht="24.75" customHeight="1" outlineLevel="1" x14ac:dyDescent="0.25">
      <c r="A103" s="137">
        <v>56</v>
      </c>
      <c r="B103" s="117"/>
      <c r="C103" s="119"/>
      <c r="D103" s="116"/>
      <c r="E103" s="138"/>
      <c r="F103" s="138"/>
      <c r="G103" s="165" t="str">
        <f t="shared" si="1"/>
        <v/>
      </c>
      <c r="H103" s="117"/>
      <c r="I103" s="116"/>
      <c r="J103" s="116"/>
      <c r="K103" s="118"/>
      <c r="L103" s="119"/>
      <c r="M103" s="174"/>
      <c r="N103" s="119"/>
      <c r="O103" s="119"/>
      <c r="P103" s="80"/>
    </row>
    <row r="104" spans="1:16" s="7" customFormat="1" ht="24.75" customHeight="1" outlineLevel="1" x14ac:dyDescent="0.25">
      <c r="A104" s="137">
        <v>57</v>
      </c>
      <c r="B104" s="117"/>
      <c r="C104" s="119"/>
      <c r="D104" s="116"/>
      <c r="E104" s="138"/>
      <c r="F104" s="138"/>
      <c r="G104" s="165" t="str">
        <f t="shared" si="1"/>
        <v/>
      </c>
      <c r="H104" s="117"/>
      <c r="I104" s="116"/>
      <c r="J104" s="116"/>
      <c r="K104" s="118"/>
      <c r="L104" s="119"/>
      <c r="M104" s="174"/>
      <c r="N104" s="119"/>
      <c r="O104" s="119"/>
      <c r="P104" s="80"/>
    </row>
    <row r="105" spans="1:16" s="7" customFormat="1" ht="24.75" customHeight="1" outlineLevel="1" x14ac:dyDescent="0.25">
      <c r="A105" s="137">
        <v>58</v>
      </c>
      <c r="B105" s="117"/>
      <c r="C105" s="119"/>
      <c r="D105" s="116"/>
      <c r="E105" s="138"/>
      <c r="F105" s="138"/>
      <c r="G105" s="165" t="str">
        <f t="shared" si="1"/>
        <v/>
      </c>
      <c r="H105" s="117"/>
      <c r="I105" s="116"/>
      <c r="J105" s="116"/>
      <c r="K105" s="118"/>
      <c r="L105" s="119"/>
      <c r="M105" s="174"/>
      <c r="N105" s="119"/>
      <c r="O105" s="119"/>
      <c r="P105" s="80"/>
    </row>
    <row r="106" spans="1:16" s="7" customFormat="1" ht="24.75" customHeight="1" outlineLevel="1" x14ac:dyDescent="0.25">
      <c r="A106" s="137">
        <v>59</v>
      </c>
      <c r="B106" s="117"/>
      <c r="C106" s="119"/>
      <c r="D106" s="116"/>
      <c r="E106" s="138"/>
      <c r="F106" s="138"/>
      <c r="G106" s="165" t="str">
        <f t="shared" si="1"/>
        <v/>
      </c>
      <c r="H106" s="117"/>
      <c r="I106" s="116"/>
      <c r="J106" s="116"/>
      <c r="K106" s="118"/>
      <c r="L106" s="119"/>
      <c r="M106" s="174"/>
      <c r="N106" s="119"/>
      <c r="O106" s="119"/>
      <c r="P106" s="80"/>
    </row>
    <row r="107" spans="1:16" s="7" customFormat="1" ht="24.75" customHeight="1" outlineLevel="1" thickBot="1" x14ac:dyDescent="0.3">
      <c r="A107" s="137">
        <v>60</v>
      </c>
      <c r="B107" s="117"/>
      <c r="C107" s="119"/>
      <c r="D107" s="116"/>
      <c r="E107" s="138"/>
      <c r="F107" s="138"/>
      <c r="G107" s="165" t="str">
        <f t="shared" si="1"/>
        <v/>
      </c>
      <c r="H107" s="117"/>
      <c r="I107" s="116"/>
      <c r="J107" s="116"/>
      <c r="K107" s="118"/>
      <c r="L107" s="119"/>
      <c r="M107" s="174"/>
      <c r="N107" s="119"/>
      <c r="O107" s="119"/>
      <c r="P107" s="80"/>
    </row>
    <row r="108" spans="1:16" ht="29.45" customHeight="1" thickBot="1" x14ac:dyDescent="0.3">
      <c r="O108" s="178" t="str">
        <f>HYPERLINK("#Integrante_3!A1","INICIO")</f>
        <v>INICIO</v>
      </c>
    </row>
    <row r="109" spans="1:16" s="19" customFormat="1" ht="31.5" customHeight="1" thickBot="1" x14ac:dyDescent="0.3">
      <c r="A109" s="216" t="s">
        <v>2638</v>
      </c>
      <c r="B109" s="217"/>
      <c r="C109" s="217"/>
      <c r="D109" s="217"/>
      <c r="E109" s="217"/>
      <c r="F109" s="217"/>
      <c r="G109" s="217"/>
      <c r="H109" s="217"/>
      <c r="I109" s="217"/>
      <c r="J109" s="217"/>
      <c r="K109" s="217"/>
      <c r="L109" s="217"/>
      <c r="M109" s="217"/>
      <c r="N109" s="217"/>
      <c r="O109" s="218"/>
      <c r="P109" s="77"/>
    </row>
    <row r="110" spans="1:16" ht="15" customHeight="1" x14ac:dyDescent="0.25">
      <c r="A110" s="219" t="s">
        <v>2660</v>
      </c>
      <c r="B110" s="220"/>
      <c r="C110" s="220"/>
      <c r="D110" s="220"/>
      <c r="E110" s="220"/>
      <c r="F110" s="220"/>
      <c r="G110" s="220"/>
      <c r="H110" s="220"/>
      <c r="I110" s="220"/>
      <c r="J110" s="220"/>
      <c r="K110" s="220"/>
      <c r="L110" s="220"/>
      <c r="M110" s="220"/>
      <c r="N110" s="220"/>
      <c r="O110" s="221"/>
    </row>
    <row r="111" spans="1:16" x14ac:dyDescent="0.25">
      <c r="A111" s="222"/>
      <c r="B111" s="223"/>
      <c r="C111" s="223"/>
      <c r="D111" s="223"/>
      <c r="E111" s="223"/>
      <c r="F111" s="223"/>
      <c r="G111" s="223"/>
      <c r="H111" s="223"/>
      <c r="I111" s="223"/>
      <c r="J111" s="223"/>
      <c r="K111" s="223"/>
      <c r="L111" s="223"/>
      <c r="M111" s="223"/>
      <c r="N111" s="223"/>
      <c r="O111" s="224"/>
    </row>
    <row r="112" spans="1:16" s="1" customFormat="1" ht="26.25" customHeight="1" x14ac:dyDescent="0.25">
      <c r="I112" s="229" t="s">
        <v>9</v>
      </c>
      <c r="J112" s="230"/>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6">
        <v>1</v>
      </c>
      <c r="B114" s="168" t="s">
        <v>2671</v>
      </c>
      <c r="C114" s="169" t="s">
        <v>31</v>
      </c>
      <c r="D114" s="116" t="s">
        <v>2727</v>
      </c>
      <c r="E114" s="188">
        <v>43892</v>
      </c>
      <c r="F114" s="188">
        <v>44196</v>
      </c>
      <c r="G114" s="165">
        <f>IF(AND(E114&lt;&gt;"",F114&lt;&gt;""),((F114-E114)/30),"")</f>
        <v>10.133333333333333</v>
      </c>
      <c r="H114" s="117" t="s">
        <v>2728</v>
      </c>
      <c r="I114" s="116" t="s">
        <v>453</v>
      </c>
      <c r="J114" s="116" t="s">
        <v>963</v>
      </c>
      <c r="K114" s="118">
        <v>747564899</v>
      </c>
      <c r="L114" s="101">
        <f>+IF(AND(K114&gt;0,O114="Ejecución"),(K114/877802)*Tabla286[[#This Row],[% participación]],IF(AND(K114&gt;0,O114&lt;&gt;"Ejecución"),"-",""))</f>
        <v>851.63271329981023</v>
      </c>
      <c r="M114" s="119" t="s">
        <v>1148</v>
      </c>
      <c r="N114" s="174">
        <v>1</v>
      </c>
      <c r="O114" s="170" t="s">
        <v>1150</v>
      </c>
      <c r="P114" s="79"/>
    </row>
    <row r="115" spans="1:16" s="6" customFormat="1" ht="24.75" customHeight="1" x14ac:dyDescent="0.25">
      <c r="A115" s="136">
        <v>2</v>
      </c>
      <c r="B115" s="168" t="s">
        <v>2671</v>
      </c>
      <c r="C115" s="169" t="s">
        <v>31</v>
      </c>
      <c r="D115" s="116"/>
      <c r="E115" s="138"/>
      <c r="F115" s="138"/>
      <c r="G115" s="165" t="str">
        <f t="shared" ref="G115:G158" si="3">IF(AND(E115&lt;&gt;"",F115&lt;&gt;""),((F115-E115)/30),"")</f>
        <v/>
      </c>
      <c r="H115" s="117"/>
      <c r="I115" s="116"/>
      <c r="J115" s="116"/>
      <c r="K115" s="68"/>
      <c r="L115" s="101" t="str">
        <f>+IF(AND(K115&gt;0,O115="Ejecución"),(K115/877802)*Tabla286[[#This Row],[% participación]],IF(AND(K115&gt;0,O115&lt;&gt;"Ejecución"),"-",""))</f>
        <v/>
      </c>
      <c r="M115" s="119"/>
      <c r="N115" s="174" t="str">
        <f>+IF(M116="No",1,IF(M116="Si","Ingrese %",""))</f>
        <v/>
      </c>
      <c r="O115" s="170" t="s">
        <v>1150</v>
      </c>
      <c r="P115" s="79"/>
    </row>
    <row r="116" spans="1:16" s="6" customFormat="1" ht="24.75" customHeight="1" x14ac:dyDescent="0.25">
      <c r="A116" s="136">
        <v>3</v>
      </c>
      <c r="B116" s="168" t="s">
        <v>2671</v>
      </c>
      <c r="C116" s="169" t="s">
        <v>31</v>
      </c>
      <c r="D116" s="116"/>
      <c r="E116" s="138"/>
      <c r="F116" s="138"/>
      <c r="G116" s="165" t="str">
        <f t="shared" si="3"/>
        <v/>
      </c>
      <c r="H116" s="117"/>
      <c r="I116" s="116"/>
      <c r="J116" s="116"/>
      <c r="K116" s="68"/>
      <c r="L116" s="101" t="str">
        <f>+IF(AND(K116&gt;0,O116="Ejecución"),(K116/877802)*Tabla286[[#This Row],[% participación]],IF(AND(K116&gt;0,O116&lt;&gt;"Ejecución"),"-",""))</f>
        <v/>
      </c>
      <c r="M116" s="119"/>
      <c r="N116" s="174" t="str">
        <f t="shared" ref="N116:N158" si="4">+IF(M116="No",1,IF(M116="Si","Ingrese %",""))</f>
        <v/>
      </c>
      <c r="O116" s="170" t="s">
        <v>1150</v>
      </c>
      <c r="P116" s="79"/>
    </row>
    <row r="117" spans="1:16" s="6" customFormat="1" ht="24.75" customHeight="1" outlineLevel="1" x14ac:dyDescent="0.25">
      <c r="A117" s="136">
        <v>4</v>
      </c>
      <c r="B117" s="168" t="s">
        <v>2671</v>
      </c>
      <c r="C117" s="169" t="s">
        <v>31</v>
      </c>
      <c r="D117" s="116"/>
      <c r="E117" s="138"/>
      <c r="F117" s="138"/>
      <c r="G117" s="165" t="str">
        <f t="shared" si="3"/>
        <v/>
      </c>
      <c r="H117" s="117"/>
      <c r="I117" s="116"/>
      <c r="J117" s="116"/>
      <c r="K117" s="68"/>
      <c r="L117" s="101" t="str">
        <f>+IF(AND(K117&gt;0,O117="Ejecución"),(K117/877802)*Tabla286[[#This Row],[% participación]],IF(AND(K117&gt;0,O117&lt;&gt;"Ejecución"),"-",""))</f>
        <v/>
      </c>
      <c r="M117" s="119"/>
      <c r="N117" s="174" t="str">
        <f t="shared" si="4"/>
        <v/>
      </c>
      <c r="O117" s="170" t="s">
        <v>1150</v>
      </c>
      <c r="P117" s="79"/>
    </row>
    <row r="118" spans="1:16" s="7" customFormat="1" ht="24.75" customHeight="1" outlineLevel="1" x14ac:dyDescent="0.25">
      <c r="A118" s="137">
        <v>5</v>
      </c>
      <c r="B118" s="168" t="s">
        <v>2671</v>
      </c>
      <c r="C118" s="169" t="s">
        <v>31</v>
      </c>
      <c r="D118" s="116"/>
      <c r="E118" s="138"/>
      <c r="F118" s="138"/>
      <c r="G118" s="165" t="str">
        <f t="shared" si="3"/>
        <v/>
      </c>
      <c r="H118" s="117"/>
      <c r="I118" s="116"/>
      <c r="J118" s="116"/>
      <c r="K118" s="68"/>
      <c r="L118" s="101" t="str">
        <f>+IF(AND(K118&gt;0,O118="Ejecución"),(K118/877802)*Tabla286[[#This Row],[% participación]],IF(AND(K118&gt;0,O118&lt;&gt;"Ejecución"),"-",""))</f>
        <v/>
      </c>
      <c r="M118" s="119"/>
      <c r="N118" s="174" t="str">
        <f t="shared" si="4"/>
        <v/>
      </c>
      <c r="O118" s="170" t="s">
        <v>1150</v>
      </c>
      <c r="P118" s="80"/>
    </row>
    <row r="119" spans="1:16" s="7" customFormat="1" ht="24.75" customHeight="1" outlineLevel="1" x14ac:dyDescent="0.25">
      <c r="A119" s="137">
        <v>6</v>
      </c>
      <c r="B119" s="168" t="s">
        <v>2671</v>
      </c>
      <c r="C119" s="169" t="s">
        <v>31</v>
      </c>
      <c r="D119" s="116"/>
      <c r="E119" s="138"/>
      <c r="F119" s="138"/>
      <c r="G119" s="165" t="str">
        <f t="shared" si="3"/>
        <v/>
      </c>
      <c r="H119" s="117"/>
      <c r="I119" s="116"/>
      <c r="J119" s="116"/>
      <c r="K119" s="68"/>
      <c r="L119" s="101" t="str">
        <f>+IF(AND(K119&gt;0,O119="Ejecución"),(K119/877802)*Tabla286[[#This Row],[% participación]],IF(AND(K119&gt;0,O119&lt;&gt;"Ejecución"),"-",""))</f>
        <v/>
      </c>
      <c r="M119" s="119"/>
      <c r="N119" s="174" t="str">
        <f t="shared" si="4"/>
        <v/>
      </c>
      <c r="O119" s="170" t="s">
        <v>1150</v>
      </c>
      <c r="P119" s="80"/>
    </row>
    <row r="120" spans="1:16" s="7" customFormat="1" ht="24.75" customHeight="1" outlineLevel="1" x14ac:dyDescent="0.25">
      <c r="A120" s="137">
        <v>7</v>
      </c>
      <c r="B120" s="168" t="s">
        <v>2671</v>
      </c>
      <c r="C120" s="169" t="s">
        <v>31</v>
      </c>
      <c r="D120" s="116"/>
      <c r="E120" s="138"/>
      <c r="F120" s="138"/>
      <c r="G120" s="165" t="str">
        <f t="shared" si="3"/>
        <v/>
      </c>
      <c r="H120" s="117"/>
      <c r="I120" s="116"/>
      <c r="J120" s="116"/>
      <c r="K120" s="68"/>
      <c r="L120" s="101" t="str">
        <f>+IF(AND(K120&gt;0,O120="Ejecución"),(K120/877802)*Tabla286[[#This Row],[% participación]],IF(AND(K120&gt;0,O120&lt;&gt;"Ejecución"),"-",""))</f>
        <v/>
      </c>
      <c r="M120" s="119"/>
      <c r="N120" s="174" t="str">
        <f t="shared" si="4"/>
        <v/>
      </c>
      <c r="O120" s="170" t="s">
        <v>1150</v>
      </c>
      <c r="P120" s="80"/>
    </row>
    <row r="121" spans="1:16" s="7" customFormat="1" ht="24.75" customHeight="1" outlineLevel="1" x14ac:dyDescent="0.25">
      <c r="A121" s="137">
        <v>8</v>
      </c>
      <c r="B121" s="168" t="s">
        <v>2671</v>
      </c>
      <c r="C121" s="169" t="s">
        <v>31</v>
      </c>
      <c r="D121" s="116"/>
      <c r="E121" s="138"/>
      <c r="F121" s="138"/>
      <c r="G121" s="165" t="str">
        <f t="shared" si="3"/>
        <v/>
      </c>
      <c r="H121" s="114"/>
      <c r="I121" s="116"/>
      <c r="J121" s="116"/>
      <c r="K121" s="68"/>
      <c r="L121" s="101" t="str">
        <f>+IF(AND(K121&gt;0,O121="Ejecución"),(K121/877802)*Tabla286[[#This Row],[% participación]],IF(AND(K121&gt;0,O121&lt;&gt;"Ejecución"),"-",""))</f>
        <v/>
      </c>
      <c r="M121" s="119"/>
      <c r="N121" s="174" t="str">
        <f t="shared" si="4"/>
        <v/>
      </c>
      <c r="O121" s="170" t="s">
        <v>1150</v>
      </c>
      <c r="P121" s="80"/>
    </row>
    <row r="122" spans="1:16" s="7" customFormat="1" ht="24.75" customHeight="1" outlineLevel="1" x14ac:dyDescent="0.25">
      <c r="A122" s="137">
        <v>9</v>
      </c>
      <c r="B122" s="168" t="s">
        <v>2671</v>
      </c>
      <c r="C122" s="169" t="s">
        <v>31</v>
      </c>
      <c r="D122" s="116"/>
      <c r="E122" s="138"/>
      <c r="F122" s="138"/>
      <c r="G122" s="165" t="str">
        <f t="shared" si="3"/>
        <v/>
      </c>
      <c r="H122" s="117"/>
      <c r="I122" s="116"/>
      <c r="J122" s="116"/>
      <c r="K122" s="68"/>
      <c r="L122" s="101" t="str">
        <f>+IF(AND(K122&gt;0,O122="Ejecución"),(K122/877802)*Tabla286[[#This Row],[% participación]],IF(AND(K122&gt;0,O122&lt;&gt;"Ejecución"),"-",""))</f>
        <v/>
      </c>
      <c r="M122" s="119"/>
      <c r="N122" s="174" t="str">
        <f t="shared" si="4"/>
        <v/>
      </c>
      <c r="O122" s="170" t="s">
        <v>1150</v>
      </c>
      <c r="P122" s="80"/>
    </row>
    <row r="123" spans="1:16" s="7" customFormat="1" ht="24.75" customHeight="1" outlineLevel="1" x14ac:dyDescent="0.25">
      <c r="A123" s="137">
        <v>10</v>
      </c>
      <c r="B123" s="168" t="s">
        <v>2671</v>
      </c>
      <c r="C123" s="169" t="s">
        <v>31</v>
      </c>
      <c r="D123" s="116"/>
      <c r="E123" s="138"/>
      <c r="F123" s="138"/>
      <c r="G123" s="165" t="str">
        <f t="shared" si="3"/>
        <v/>
      </c>
      <c r="H123" s="117"/>
      <c r="I123" s="116"/>
      <c r="J123" s="116"/>
      <c r="K123" s="68"/>
      <c r="L123" s="101" t="str">
        <f>+IF(AND(K123&gt;0,O123="Ejecución"),(K123/877802)*Tabla286[[#This Row],[% participación]],IF(AND(K123&gt;0,O123&lt;&gt;"Ejecución"),"-",""))</f>
        <v/>
      </c>
      <c r="M123" s="119"/>
      <c r="N123" s="174" t="str">
        <f t="shared" si="4"/>
        <v/>
      </c>
      <c r="O123" s="170" t="s">
        <v>1150</v>
      </c>
      <c r="P123" s="80"/>
    </row>
    <row r="124" spans="1:16" s="7" customFormat="1" ht="24.75" customHeight="1" outlineLevel="1" x14ac:dyDescent="0.25">
      <c r="A124" s="137">
        <v>11</v>
      </c>
      <c r="B124" s="168" t="s">
        <v>2671</v>
      </c>
      <c r="C124" s="169" t="s">
        <v>31</v>
      </c>
      <c r="D124" s="116"/>
      <c r="E124" s="138"/>
      <c r="F124" s="138"/>
      <c r="G124" s="165" t="str">
        <f t="shared" si="3"/>
        <v/>
      </c>
      <c r="H124" s="117"/>
      <c r="I124" s="116"/>
      <c r="J124" s="116"/>
      <c r="K124" s="68"/>
      <c r="L124" s="101" t="str">
        <f>+IF(AND(K124&gt;0,O124="Ejecución"),(K124/877802)*Tabla286[[#This Row],[% participación]],IF(AND(K124&gt;0,O124&lt;&gt;"Ejecución"),"-",""))</f>
        <v/>
      </c>
      <c r="M124" s="119"/>
      <c r="N124" s="174" t="str">
        <f t="shared" si="4"/>
        <v/>
      </c>
      <c r="O124" s="170" t="s">
        <v>1150</v>
      </c>
      <c r="P124" s="80"/>
    </row>
    <row r="125" spans="1:16" s="7" customFormat="1" ht="24.75" customHeight="1" outlineLevel="1" x14ac:dyDescent="0.25">
      <c r="A125" s="137">
        <v>12</v>
      </c>
      <c r="B125" s="168" t="s">
        <v>2671</v>
      </c>
      <c r="C125" s="169" t="s">
        <v>31</v>
      </c>
      <c r="D125" s="116"/>
      <c r="E125" s="138"/>
      <c r="F125" s="138"/>
      <c r="G125" s="165" t="str">
        <f t="shared" si="3"/>
        <v/>
      </c>
      <c r="H125" s="117"/>
      <c r="I125" s="116"/>
      <c r="J125" s="116"/>
      <c r="K125" s="68"/>
      <c r="L125" s="101" t="str">
        <f>+IF(AND(K125&gt;0,O125="Ejecución"),(K125/877802)*Tabla286[[#This Row],[% participación]],IF(AND(K125&gt;0,O125&lt;&gt;"Ejecución"),"-",""))</f>
        <v/>
      </c>
      <c r="M125" s="119"/>
      <c r="N125" s="174" t="str">
        <f t="shared" si="4"/>
        <v/>
      </c>
      <c r="O125" s="170" t="s">
        <v>1150</v>
      </c>
      <c r="P125" s="80"/>
    </row>
    <row r="126" spans="1:16" s="7" customFormat="1" ht="24.75" customHeight="1" outlineLevel="1" x14ac:dyDescent="0.25">
      <c r="A126" s="137">
        <v>13</v>
      </c>
      <c r="B126" s="168" t="s">
        <v>2671</v>
      </c>
      <c r="C126" s="169" t="s">
        <v>31</v>
      </c>
      <c r="D126" s="116"/>
      <c r="E126" s="138"/>
      <c r="F126" s="138"/>
      <c r="G126" s="165" t="str">
        <f t="shared" si="3"/>
        <v/>
      </c>
      <c r="H126" s="117"/>
      <c r="I126" s="116"/>
      <c r="J126" s="116"/>
      <c r="K126" s="68"/>
      <c r="L126" s="101" t="str">
        <f>+IF(AND(K126&gt;0,O126="Ejecución"),(K126/877802)*Tabla286[[#This Row],[% participación]],IF(AND(K126&gt;0,O126&lt;&gt;"Ejecución"),"-",""))</f>
        <v/>
      </c>
      <c r="M126" s="119"/>
      <c r="N126" s="174" t="str">
        <f t="shared" si="4"/>
        <v/>
      </c>
      <c r="O126" s="170" t="s">
        <v>1150</v>
      </c>
      <c r="P126" s="80"/>
    </row>
    <row r="127" spans="1:16" s="7" customFormat="1" ht="24.75" customHeight="1" outlineLevel="1" x14ac:dyDescent="0.25">
      <c r="A127" s="137">
        <v>14</v>
      </c>
      <c r="B127" s="168" t="s">
        <v>2671</v>
      </c>
      <c r="C127" s="169" t="s">
        <v>31</v>
      </c>
      <c r="D127" s="116"/>
      <c r="E127" s="138"/>
      <c r="F127" s="138"/>
      <c r="G127" s="165" t="str">
        <f t="shared" si="3"/>
        <v/>
      </c>
      <c r="H127" s="117"/>
      <c r="I127" s="116"/>
      <c r="J127" s="116"/>
      <c r="K127" s="68"/>
      <c r="L127" s="101" t="str">
        <f>+IF(AND(K127&gt;0,O127="Ejecución"),(K127/877802)*Tabla286[[#This Row],[% participación]],IF(AND(K127&gt;0,O127&lt;&gt;"Ejecución"),"-",""))</f>
        <v/>
      </c>
      <c r="M127" s="119"/>
      <c r="N127" s="174" t="str">
        <f t="shared" si="4"/>
        <v/>
      </c>
      <c r="O127" s="170" t="s">
        <v>1150</v>
      </c>
      <c r="P127" s="80"/>
    </row>
    <row r="128" spans="1:16" s="7" customFormat="1" ht="24.75" customHeight="1" outlineLevel="1" x14ac:dyDescent="0.25">
      <c r="A128" s="137">
        <v>15</v>
      </c>
      <c r="B128" s="168" t="s">
        <v>2671</v>
      </c>
      <c r="C128" s="169" t="s">
        <v>31</v>
      </c>
      <c r="D128" s="116"/>
      <c r="E128" s="138"/>
      <c r="F128" s="138"/>
      <c r="G128" s="165" t="str">
        <f t="shared" si="3"/>
        <v/>
      </c>
      <c r="H128" s="117"/>
      <c r="I128" s="116"/>
      <c r="J128" s="116"/>
      <c r="K128" s="68"/>
      <c r="L128" s="101" t="str">
        <f>+IF(AND(K128&gt;0,O128="Ejecución"),(K128/877802)*Tabla286[[#This Row],[% participación]],IF(AND(K128&gt;0,O128&lt;&gt;"Ejecución"),"-",""))</f>
        <v/>
      </c>
      <c r="M128" s="119"/>
      <c r="N128" s="174" t="str">
        <f t="shared" si="4"/>
        <v/>
      </c>
      <c r="O128" s="170" t="s">
        <v>1150</v>
      </c>
      <c r="P128" s="80"/>
    </row>
    <row r="129" spans="1:16" s="7" customFormat="1" ht="24.75" customHeight="1" outlineLevel="1" x14ac:dyDescent="0.25">
      <c r="A129" s="137">
        <v>16</v>
      </c>
      <c r="B129" s="168" t="s">
        <v>2671</v>
      </c>
      <c r="C129" s="169" t="s">
        <v>31</v>
      </c>
      <c r="D129" s="116"/>
      <c r="E129" s="138"/>
      <c r="F129" s="138"/>
      <c r="G129" s="165" t="str">
        <f t="shared" si="3"/>
        <v/>
      </c>
      <c r="H129" s="117"/>
      <c r="I129" s="116"/>
      <c r="J129" s="116"/>
      <c r="K129" s="68"/>
      <c r="L129" s="101" t="str">
        <f>+IF(AND(K129&gt;0,O129="Ejecución"),(K129/877802)*Tabla286[[#This Row],[% participación]],IF(AND(K129&gt;0,O129&lt;&gt;"Ejecución"),"-",""))</f>
        <v/>
      </c>
      <c r="M129" s="119"/>
      <c r="N129" s="174" t="str">
        <f t="shared" si="4"/>
        <v/>
      </c>
      <c r="O129" s="170" t="s">
        <v>1150</v>
      </c>
      <c r="P129" s="80"/>
    </row>
    <row r="130" spans="1:16" s="7" customFormat="1" ht="24.75" customHeight="1" outlineLevel="1" x14ac:dyDescent="0.25">
      <c r="A130" s="137">
        <v>17</v>
      </c>
      <c r="B130" s="168" t="s">
        <v>2671</v>
      </c>
      <c r="C130" s="169" t="s">
        <v>31</v>
      </c>
      <c r="D130" s="116"/>
      <c r="E130" s="138"/>
      <c r="F130" s="138"/>
      <c r="G130" s="165" t="str">
        <f t="shared" si="3"/>
        <v/>
      </c>
      <c r="H130" s="117"/>
      <c r="I130" s="116"/>
      <c r="J130" s="116"/>
      <c r="K130" s="68"/>
      <c r="L130" s="101" t="str">
        <f>+IF(AND(K130&gt;0,O130="Ejecución"),(K130/877802)*Tabla286[[#This Row],[% participación]],IF(AND(K130&gt;0,O130&lt;&gt;"Ejecución"),"-",""))</f>
        <v/>
      </c>
      <c r="M130" s="119"/>
      <c r="N130" s="174" t="str">
        <f t="shared" si="4"/>
        <v/>
      </c>
      <c r="O130" s="170" t="s">
        <v>1150</v>
      </c>
      <c r="P130" s="80"/>
    </row>
    <row r="131" spans="1:16" s="7" customFormat="1" ht="24.75" customHeight="1" outlineLevel="1" x14ac:dyDescent="0.25">
      <c r="A131" s="137">
        <v>18</v>
      </c>
      <c r="B131" s="168" t="s">
        <v>2671</v>
      </c>
      <c r="C131" s="169" t="s">
        <v>31</v>
      </c>
      <c r="D131" s="116"/>
      <c r="E131" s="138"/>
      <c r="F131" s="138"/>
      <c r="G131" s="165" t="str">
        <f t="shared" si="3"/>
        <v/>
      </c>
      <c r="H131" s="117"/>
      <c r="I131" s="116"/>
      <c r="J131" s="116"/>
      <c r="K131" s="68"/>
      <c r="L131" s="101" t="str">
        <f>+IF(AND(K131&gt;0,O131="Ejecución"),(K131/877802)*Tabla286[[#This Row],[% participación]],IF(AND(K131&gt;0,O131&lt;&gt;"Ejecución"),"-",""))</f>
        <v/>
      </c>
      <c r="M131" s="119"/>
      <c r="N131" s="174" t="str">
        <f t="shared" si="4"/>
        <v/>
      </c>
      <c r="O131" s="170" t="s">
        <v>1150</v>
      </c>
      <c r="P131" s="80"/>
    </row>
    <row r="132" spans="1:16" s="7" customFormat="1" ht="24.75" customHeight="1" outlineLevel="1" x14ac:dyDescent="0.25">
      <c r="A132" s="137">
        <v>19</v>
      </c>
      <c r="B132" s="168" t="s">
        <v>2671</v>
      </c>
      <c r="C132" s="169" t="s">
        <v>31</v>
      </c>
      <c r="D132" s="116"/>
      <c r="E132" s="138"/>
      <c r="F132" s="138"/>
      <c r="G132" s="165" t="str">
        <f t="shared" si="3"/>
        <v/>
      </c>
      <c r="H132" s="117"/>
      <c r="I132" s="116"/>
      <c r="J132" s="116"/>
      <c r="K132" s="68"/>
      <c r="L132" s="101" t="str">
        <f>+IF(AND(K132&gt;0,O132="Ejecución"),(K132/877802)*Tabla286[[#This Row],[% participación]],IF(AND(K132&gt;0,O132&lt;&gt;"Ejecución"),"-",""))</f>
        <v/>
      </c>
      <c r="M132" s="119"/>
      <c r="N132" s="174" t="str">
        <f t="shared" si="4"/>
        <v/>
      </c>
      <c r="O132" s="170" t="s">
        <v>1150</v>
      </c>
      <c r="P132" s="80"/>
    </row>
    <row r="133" spans="1:16" s="7" customFormat="1" ht="24.75" customHeight="1" outlineLevel="1" x14ac:dyDescent="0.25">
      <c r="A133" s="137">
        <v>20</v>
      </c>
      <c r="B133" s="168" t="s">
        <v>2671</v>
      </c>
      <c r="C133" s="169" t="s">
        <v>31</v>
      </c>
      <c r="D133" s="116"/>
      <c r="E133" s="138"/>
      <c r="F133" s="138"/>
      <c r="G133" s="165" t="str">
        <f t="shared" si="3"/>
        <v/>
      </c>
      <c r="H133" s="117"/>
      <c r="I133" s="116"/>
      <c r="J133" s="116"/>
      <c r="K133" s="68"/>
      <c r="L133" s="101" t="str">
        <f>+IF(AND(K133&gt;0,O133="Ejecución"),(K133/877802)*Tabla286[[#This Row],[% participación]],IF(AND(K133&gt;0,O133&lt;&gt;"Ejecución"),"-",""))</f>
        <v/>
      </c>
      <c r="M133" s="119"/>
      <c r="N133" s="174" t="str">
        <f t="shared" si="4"/>
        <v/>
      </c>
      <c r="O133" s="170" t="s">
        <v>1150</v>
      </c>
      <c r="P133" s="80"/>
    </row>
    <row r="134" spans="1:16" s="7" customFormat="1" ht="24.75" customHeight="1" outlineLevel="1" x14ac:dyDescent="0.25">
      <c r="A134" s="137">
        <v>21</v>
      </c>
      <c r="B134" s="168" t="s">
        <v>2671</v>
      </c>
      <c r="C134" s="169" t="s">
        <v>31</v>
      </c>
      <c r="D134" s="116"/>
      <c r="E134" s="138"/>
      <c r="F134" s="138"/>
      <c r="G134" s="165" t="str">
        <f t="shared" si="3"/>
        <v/>
      </c>
      <c r="H134" s="117"/>
      <c r="I134" s="116"/>
      <c r="J134" s="116"/>
      <c r="K134" s="68"/>
      <c r="L134" s="101" t="str">
        <f>+IF(AND(K134&gt;0,O134="Ejecución"),(K134/877802)*Tabla286[[#This Row],[% participación]],IF(AND(K134&gt;0,O134&lt;&gt;"Ejecución"),"-",""))</f>
        <v/>
      </c>
      <c r="M134" s="119"/>
      <c r="N134" s="174" t="str">
        <f t="shared" si="4"/>
        <v/>
      </c>
      <c r="O134" s="170" t="s">
        <v>1150</v>
      </c>
      <c r="P134" s="80"/>
    </row>
    <row r="135" spans="1:16" s="7" customFormat="1" ht="24.75" customHeight="1" outlineLevel="1" x14ac:dyDescent="0.25">
      <c r="A135" s="137">
        <v>22</v>
      </c>
      <c r="B135" s="168" t="s">
        <v>2671</v>
      </c>
      <c r="C135" s="169" t="s">
        <v>31</v>
      </c>
      <c r="D135" s="116"/>
      <c r="E135" s="138"/>
      <c r="F135" s="138"/>
      <c r="G135" s="165" t="str">
        <f>IF(AND(E135&lt;&gt;"",F135&lt;&gt;""),((F135-E135)/30),"")</f>
        <v/>
      </c>
      <c r="H135" s="117"/>
      <c r="I135" s="116"/>
      <c r="J135" s="116"/>
      <c r="K135" s="68"/>
      <c r="L135" s="101" t="str">
        <f>+IF(AND(K135&gt;0,O135="Ejecución"),(K135/877802)*Tabla286[[#This Row],[% participación]],IF(AND(K135&gt;0,O135&lt;&gt;"Ejecución"),"-",""))</f>
        <v/>
      </c>
      <c r="M135" s="119"/>
      <c r="N135" s="174" t="str">
        <f>+IF(M134="No",1,IF(M134="Si","Ingrese %",""))</f>
        <v/>
      </c>
      <c r="O135" s="170" t="s">
        <v>1150</v>
      </c>
      <c r="P135" s="80"/>
    </row>
    <row r="136" spans="1:16" s="7" customFormat="1" ht="24.75" customHeight="1" outlineLevel="1" x14ac:dyDescent="0.25">
      <c r="A136" s="137">
        <v>23</v>
      </c>
      <c r="B136" s="168" t="s">
        <v>2671</v>
      </c>
      <c r="C136" s="169" t="s">
        <v>31</v>
      </c>
      <c r="D136" s="116"/>
      <c r="E136" s="138"/>
      <c r="F136" s="138"/>
      <c r="G136" s="165" t="str">
        <f t="shared" si="3"/>
        <v/>
      </c>
      <c r="H136" s="117"/>
      <c r="I136" s="116"/>
      <c r="J136" s="116"/>
      <c r="K136" s="68"/>
      <c r="L136" s="101" t="str">
        <f>+IF(AND(K136&gt;0,O136="Ejecución"),(K136/877802)*Tabla286[[#This Row],[% participación]],IF(AND(K136&gt;0,O136&lt;&gt;"Ejecución"),"-",""))</f>
        <v/>
      </c>
      <c r="M136" s="119"/>
      <c r="N136" s="174" t="str">
        <f t="shared" si="4"/>
        <v/>
      </c>
      <c r="O136" s="170" t="s">
        <v>1150</v>
      </c>
      <c r="P136" s="80"/>
    </row>
    <row r="137" spans="1:16" s="7" customFormat="1" ht="24.75" customHeight="1" outlineLevel="1" x14ac:dyDescent="0.25">
      <c r="A137" s="137">
        <v>24</v>
      </c>
      <c r="B137" s="168" t="s">
        <v>2671</v>
      </c>
      <c r="C137" s="169" t="s">
        <v>31</v>
      </c>
      <c r="D137" s="116"/>
      <c r="E137" s="138"/>
      <c r="F137" s="138"/>
      <c r="G137" s="165" t="str">
        <f t="shared" si="3"/>
        <v/>
      </c>
      <c r="H137" s="117"/>
      <c r="I137" s="116"/>
      <c r="J137" s="116"/>
      <c r="K137" s="68"/>
      <c r="L137" s="101" t="str">
        <f>+IF(AND(K137&gt;0,O137="Ejecución"),(K137/877802)*Tabla286[[#This Row],[% participación]],IF(AND(K137&gt;0,O137&lt;&gt;"Ejecución"),"-",""))</f>
        <v/>
      </c>
      <c r="M137" s="119"/>
      <c r="N137" s="174" t="str">
        <f t="shared" si="4"/>
        <v/>
      </c>
      <c r="O137" s="170" t="s">
        <v>1150</v>
      </c>
      <c r="P137" s="80"/>
    </row>
    <row r="138" spans="1:16" s="7" customFormat="1" ht="24.75" customHeight="1" outlineLevel="1" x14ac:dyDescent="0.25">
      <c r="A138" s="137">
        <v>25</v>
      </c>
      <c r="B138" s="168" t="s">
        <v>2671</v>
      </c>
      <c r="C138" s="169" t="s">
        <v>31</v>
      </c>
      <c r="D138" s="116"/>
      <c r="E138" s="138"/>
      <c r="F138" s="138"/>
      <c r="G138" s="165" t="str">
        <f t="shared" si="3"/>
        <v/>
      </c>
      <c r="H138" s="117"/>
      <c r="I138" s="116"/>
      <c r="J138" s="116"/>
      <c r="K138" s="68"/>
      <c r="L138" s="101" t="str">
        <f>+IF(AND(K138&gt;0,O138="Ejecución"),(K138/877802)*Tabla286[[#This Row],[% participación]],IF(AND(K138&gt;0,O138&lt;&gt;"Ejecución"),"-",""))</f>
        <v/>
      </c>
      <c r="M138" s="119"/>
      <c r="N138" s="174" t="str">
        <f t="shared" si="4"/>
        <v/>
      </c>
      <c r="O138" s="170" t="s">
        <v>1150</v>
      </c>
      <c r="P138" s="80"/>
    </row>
    <row r="139" spans="1:16" s="7" customFormat="1" ht="24.75" customHeight="1" outlineLevel="1" x14ac:dyDescent="0.25">
      <c r="A139" s="137">
        <v>26</v>
      </c>
      <c r="B139" s="168" t="s">
        <v>2671</v>
      </c>
      <c r="C139" s="169" t="s">
        <v>31</v>
      </c>
      <c r="D139" s="116"/>
      <c r="E139" s="138"/>
      <c r="F139" s="138"/>
      <c r="G139" s="165" t="str">
        <f t="shared" si="3"/>
        <v/>
      </c>
      <c r="H139" s="117"/>
      <c r="I139" s="116"/>
      <c r="J139" s="116"/>
      <c r="K139" s="68"/>
      <c r="L139" s="101" t="str">
        <f>+IF(AND(K139&gt;0,O139="Ejecución"),(K139/877802)*Tabla286[[#This Row],[% participación]],IF(AND(K139&gt;0,O139&lt;&gt;"Ejecución"),"-",""))</f>
        <v/>
      </c>
      <c r="M139" s="119"/>
      <c r="N139" s="174" t="str">
        <f t="shared" si="4"/>
        <v/>
      </c>
      <c r="O139" s="170" t="s">
        <v>1150</v>
      </c>
      <c r="P139" s="80"/>
    </row>
    <row r="140" spans="1:16" s="7" customFormat="1" ht="24.75" customHeight="1" outlineLevel="1" x14ac:dyDescent="0.25">
      <c r="A140" s="137">
        <v>27</v>
      </c>
      <c r="B140" s="168" t="s">
        <v>2671</v>
      </c>
      <c r="C140" s="169" t="s">
        <v>31</v>
      </c>
      <c r="D140" s="116"/>
      <c r="E140" s="138"/>
      <c r="F140" s="138"/>
      <c r="G140" s="165" t="str">
        <f t="shared" si="3"/>
        <v/>
      </c>
      <c r="H140" s="117"/>
      <c r="I140" s="116"/>
      <c r="J140" s="116"/>
      <c r="K140" s="68"/>
      <c r="L140" s="101" t="str">
        <f>+IF(AND(K140&gt;0,O140="Ejecución"),(K140/877802)*Tabla286[[#This Row],[% participación]],IF(AND(K140&gt;0,O140&lt;&gt;"Ejecución"),"-",""))</f>
        <v/>
      </c>
      <c r="M140" s="119"/>
      <c r="N140" s="174" t="str">
        <f t="shared" si="4"/>
        <v/>
      </c>
      <c r="O140" s="170" t="s">
        <v>1150</v>
      </c>
      <c r="P140" s="80"/>
    </row>
    <row r="141" spans="1:16" s="7" customFormat="1" ht="24.75" customHeight="1" outlineLevel="1" x14ac:dyDescent="0.25">
      <c r="A141" s="137">
        <v>28</v>
      </c>
      <c r="B141" s="168" t="s">
        <v>2671</v>
      </c>
      <c r="C141" s="169" t="s">
        <v>31</v>
      </c>
      <c r="D141" s="116"/>
      <c r="E141" s="138"/>
      <c r="F141" s="138"/>
      <c r="G141" s="165" t="str">
        <f t="shared" si="3"/>
        <v/>
      </c>
      <c r="H141" s="117"/>
      <c r="I141" s="116"/>
      <c r="J141" s="116"/>
      <c r="K141" s="68"/>
      <c r="L141" s="101" t="str">
        <f>+IF(AND(K141&gt;0,O141="Ejecución"),(K141/877802)*Tabla286[[#This Row],[% participación]],IF(AND(K141&gt;0,O141&lt;&gt;"Ejecución"),"-",""))</f>
        <v/>
      </c>
      <c r="M141" s="119"/>
      <c r="N141" s="174" t="str">
        <f t="shared" si="4"/>
        <v/>
      </c>
      <c r="O141" s="170" t="s">
        <v>1150</v>
      </c>
      <c r="P141" s="80"/>
    </row>
    <row r="142" spans="1:16" s="7" customFormat="1" ht="24.75" customHeight="1" outlineLevel="1" x14ac:dyDescent="0.25">
      <c r="A142" s="137">
        <v>29</v>
      </c>
      <c r="B142" s="168" t="s">
        <v>2671</v>
      </c>
      <c r="C142" s="169" t="s">
        <v>31</v>
      </c>
      <c r="D142" s="116"/>
      <c r="E142" s="138"/>
      <c r="F142" s="138"/>
      <c r="G142" s="165" t="str">
        <f t="shared" si="3"/>
        <v/>
      </c>
      <c r="H142" s="117"/>
      <c r="I142" s="116"/>
      <c r="J142" s="116"/>
      <c r="K142" s="68"/>
      <c r="L142" s="101" t="str">
        <f>+IF(AND(K142&gt;0,O142="Ejecución"),(K142/877802)*Tabla286[[#This Row],[% participación]],IF(AND(K142&gt;0,O142&lt;&gt;"Ejecución"),"-",""))</f>
        <v/>
      </c>
      <c r="M142" s="119"/>
      <c r="N142" s="174" t="str">
        <f t="shared" si="4"/>
        <v/>
      </c>
      <c r="O142" s="170" t="s">
        <v>1150</v>
      </c>
      <c r="P142" s="80"/>
    </row>
    <row r="143" spans="1:16" s="7" customFormat="1" ht="24.75" customHeight="1" outlineLevel="1" x14ac:dyDescent="0.25">
      <c r="A143" s="137">
        <v>30</v>
      </c>
      <c r="B143" s="168" t="s">
        <v>2671</v>
      </c>
      <c r="C143" s="169" t="s">
        <v>31</v>
      </c>
      <c r="D143" s="116"/>
      <c r="E143" s="138"/>
      <c r="F143" s="138"/>
      <c r="G143" s="165" t="str">
        <f t="shared" si="3"/>
        <v/>
      </c>
      <c r="H143" s="117"/>
      <c r="I143" s="116"/>
      <c r="J143" s="116"/>
      <c r="K143" s="68"/>
      <c r="L143" s="101" t="str">
        <f>+IF(AND(K143&gt;0,O143="Ejecución"),(K143/877802)*Tabla286[[#This Row],[% participación]],IF(AND(K143&gt;0,O143&lt;&gt;"Ejecución"),"-",""))</f>
        <v/>
      </c>
      <c r="M143" s="119"/>
      <c r="N143" s="174" t="str">
        <f t="shared" si="4"/>
        <v/>
      </c>
      <c r="O143" s="170" t="s">
        <v>1150</v>
      </c>
      <c r="P143" s="80"/>
    </row>
    <row r="144" spans="1:16" s="7" customFormat="1" ht="24.75" customHeight="1" outlineLevel="1" x14ac:dyDescent="0.25">
      <c r="A144" s="137">
        <v>31</v>
      </c>
      <c r="B144" s="168" t="s">
        <v>2671</v>
      </c>
      <c r="C144" s="169" t="s">
        <v>31</v>
      </c>
      <c r="D144" s="116"/>
      <c r="E144" s="138"/>
      <c r="F144" s="138"/>
      <c r="G144" s="165" t="str">
        <f t="shared" si="3"/>
        <v/>
      </c>
      <c r="H144" s="117"/>
      <c r="I144" s="116"/>
      <c r="J144" s="116"/>
      <c r="K144" s="68"/>
      <c r="L144" s="101" t="str">
        <f>+IF(AND(K144&gt;0,O144="Ejecución"),(K144/877802)*Tabla286[[#This Row],[% participación]],IF(AND(K144&gt;0,O144&lt;&gt;"Ejecución"),"-",""))</f>
        <v/>
      </c>
      <c r="M144" s="119"/>
      <c r="N144" s="174" t="str">
        <f t="shared" si="4"/>
        <v/>
      </c>
      <c r="O144" s="170" t="s">
        <v>1150</v>
      </c>
      <c r="P144" s="80"/>
    </row>
    <row r="145" spans="1:16" s="7" customFormat="1" ht="24.75" customHeight="1" outlineLevel="1" x14ac:dyDescent="0.25">
      <c r="A145" s="137">
        <v>32</v>
      </c>
      <c r="B145" s="168" t="s">
        <v>2671</v>
      </c>
      <c r="C145" s="169" t="s">
        <v>31</v>
      </c>
      <c r="D145" s="116"/>
      <c r="E145" s="138"/>
      <c r="F145" s="138"/>
      <c r="G145" s="165" t="str">
        <f t="shared" si="3"/>
        <v/>
      </c>
      <c r="H145" s="117"/>
      <c r="I145" s="116"/>
      <c r="J145" s="116"/>
      <c r="K145" s="68"/>
      <c r="L145" s="101" t="str">
        <f>+IF(AND(K145&gt;0,O145="Ejecución"),(K145/877802)*Tabla286[[#This Row],[% participación]],IF(AND(K145&gt;0,O145&lt;&gt;"Ejecución"),"-",""))</f>
        <v/>
      </c>
      <c r="M145" s="119"/>
      <c r="N145" s="174" t="str">
        <f t="shared" si="4"/>
        <v/>
      </c>
      <c r="O145" s="170" t="s">
        <v>1150</v>
      </c>
      <c r="P145" s="80"/>
    </row>
    <row r="146" spans="1:16" s="7" customFormat="1" ht="24.75" customHeight="1" outlineLevel="1" x14ac:dyDescent="0.25">
      <c r="A146" s="137">
        <v>33</v>
      </c>
      <c r="B146" s="168" t="s">
        <v>2671</v>
      </c>
      <c r="C146" s="169" t="s">
        <v>31</v>
      </c>
      <c r="D146" s="116"/>
      <c r="E146" s="138"/>
      <c r="F146" s="138"/>
      <c r="G146" s="165" t="str">
        <f t="shared" si="3"/>
        <v/>
      </c>
      <c r="H146" s="117"/>
      <c r="I146" s="116"/>
      <c r="J146" s="116"/>
      <c r="K146" s="68"/>
      <c r="L146" s="101" t="str">
        <f>+IF(AND(K146&gt;0,O146="Ejecución"),(K146/877802)*Tabla286[[#This Row],[% participación]],IF(AND(K146&gt;0,O146&lt;&gt;"Ejecución"),"-",""))</f>
        <v/>
      </c>
      <c r="M146" s="119"/>
      <c r="N146" s="174" t="str">
        <f t="shared" si="4"/>
        <v/>
      </c>
      <c r="O146" s="170" t="s">
        <v>1150</v>
      </c>
      <c r="P146" s="80"/>
    </row>
    <row r="147" spans="1:16" s="7" customFormat="1" ht="24.75" customHeight="1" outlineLevel="1" x14ac:dyDescent="0.25">
      <c r="A147" s="137">
        <v>34</v>
      </c>
      <c r="B147" s="168" t="s">
        <v>2671</v>
      </c>
      <c r="C147" s="169" t="s">
        <v>31</v>
      </c>
      <c r="D147" s="116"/>
      <c r="E147" s="138"/>
      <c r="F147" s="138"/>
      <c r="G147" s="165" t="str">
        <f t="shared" si="3"/>
        <v/>
      </c>
      <c r="H147" s="117"/>
      <c r="I147" s="116"/>
      <c r="J147" s="116"/>
      <c r="K147" s="68"/>
      <c r="L147" s="101" t="str">
        <f>+IF(AND(K147&gt;0,O147="Ejecución"),(K147/877802)*Tabla286[[#This Row],[% participación]],IF(AND(K147&gt;0,O147&lt;&gt;"Ejecución"),"-",""))</f>
        <v/>
      </c>
      <c r="M147" s="119"/>
      <c r="N147" s="174" t="str">
        <f t="shared" si="4"/>
        <v/>
      </c>
      <c r="O147" s="170" t="s">
        <v>1150</v>
      </c>
      <c r="P147" s="80"/>
    </row>
    <row r="148" spans="1:16" s="7" customFormat="1" ht="24.75" customHeight="1" outlineLevel="1" x14ac:dyDescent="0.25">
      <c r="A148" s="137">
        <v>35</v>
      </c>
      <c r="B148" s="168" t="s">
        <v>2671</v>
      </c>
      <c r="C148" s="169" t="s">
        <v>31</v>
      </c>
      <c r="D148" s="116"/>
      <c r="E148" s="138"/>
      <c r="F148" s="138"/>
      <c r="G148" s="165" t="str">
        <f t="shared" si="3"/>
        <v/>
      </c>
      <c r="H148" s="117"/>
      <c r="I148" s="116"/>
      <c r="J148" s="116"/>
      <c r="K148" s="68"/>
      <c r="L148" s="101" t="str">
        <f>+IF(AND(K148&gt;0,O148="Ejecución"),(K148/877802)*Tabla286[[#This Row],[% participación]],IF(AND(K148&gt;0,O148&lt;&gt;"Ejecución"),"-",""))</f>
        <v/>
      </c>
      <c r="M148" s="119"/>
      <c r="N148" s="174" t="str">
        <f t="shared" si="4"/>
        <v/>
      </c>
      <c r="O148" s="170" t="s">
        <v>1150</v>
      </c>
      <c r="P148" s="80"/>
    </row>
    <row r="149" spans="1:16" s="7" customFormat="1" ht="24.75" customHeight="1" outlineLevel="1" x14ac:dyDescent="0.25">
      <c r="A149" s="137">
        <v>36</v>
      </c>
      <c r="B149" s="168" t="s">
        <v>2671</v>
      </c>
      <c r="C149" s="169" t="s">
        <v>31</v>
      </c>
      <c r="D149" s="116"/>
      <c r="E149" s="138"/>
      <c r="F149" s="138"/>
      <c r="G149" s="165" t="str">
        <f t="shared" si="3"/>
        <v/>
      </c>
      <c r="H149" s="117"/>
      <c r="I149" s="116"/>
      <c r="J149" s="116"/>
      <c r="K149" s="68"/>
      <c r="L149" s="101" t="str">
        <f>+IF(AND(K149&gt;0,O149="Ejecución"),(K149/877802)*Tabla286[[#This Row],[% participación]],IF(AND(K149&gt;0,O149&lt;&gt;"Ejecución"),"-",""))</f>
        <v/>
      </c>
      <c r="M149" s="119"/>
      <c r="N149" s="174" t="str">
        <f t="shared" si="4"/>
        <v/>
      </c>
      <c r="O149" s="170" t="s">
        <v>1150</v>
      </c>
      <c r="P149" s="80"/>
    </row>
    <row r="150" spans="1:16" s="7" customFormat="1" ht="24.75" customHeight="1" outlineLevel="1" x14ac:dyDescent="0.25">
      <c r="A150" s="137">
        <v>37</v>
      </c>
      <c r="B150" s="168" t="s">
        <v>2671</v>
      </c>
      <c r="C150" s="169" t="s">
        <v>31</v>
      </c>
      <c r="D150" s="116"/>
      <c r="E150" s="138"/>
      <c r="F150" s="138"/>
      <c r="G150" s="165" t="str">
        <f t="shared" si="3"/>
        <v/>
      </c>
      <c r="H150" s="117"/>
      <c r="I150" s="116"/>
      <c r="J150" s="116"/>
      <c r="K150" s="68"/>
      <c r="L150" s="101" t="str">
        <f>+IF(AND(K150&gt;0,O150="Ejecución"),(K150/877802)*Tabla286[[#This Row],[% participación]],IF(AND(K150&gt;0,O150&lt;&gt;"Ejecución"),"-",""))</f>
        <v/>
      </c>
      <c r="M150" s="119"/>
      <c r="N150" s="174" t="str">
        <f t="shared" si="4"/>
        <v/>
      </c>
      <c r="O150" s="170" t="s">
        <v>1150</v>
      </c>
      <c r="P150" s="80"/>
    </row>
    <row r="151" spans="1:16" s="7" customFormat="1" ht="24.75" customHeight="1" outlineLevel="1" x14ac:dyDescent="0.25">
      <c r="A151" s="137">
        <v>38</v>
      </c>
      <c r="B151" s="168" t="s">
        <v>2671</v>
      </c>
      <c r="C151" s="169" t="s">
        <v>31</v>
      </c>
      <c r="D151" s="116"/>
      <c r="E151" s="138"/>
      <c r="F151" s="138"/>
      <c r="G151" s="165" t="str">
        <f t="shared" si="3"/>
        <v/>
      </c>
      <c r="H151" s="117"/>
      <c r="I151" s="116"/>
      <c r="J151" s="116"/>
      <c r="K151" s="68"/>
      <c r="L151" s="101" t="str">
        <f>+IF(AND(K151&gt;0,O151="Ejecución"),(K151/877802)*Tabla286[[#This Row],[% participación]],IF(AND(K151&gt;0,O151&lt;&gt;"Ejecución"),"-",""))</f>
        <v/>
      </c>
      <c r="M151" s="119"/>
      <c r="N151" s="174" t="str">
        <f t="shared" si="4"/>
        <v/>
      </c>
      <c r="O151" s="170" t="s">
        <v>1150</v>
      </c>
      <c r="P151" s="80"/>
    </row>
    <row r="152" spans="1:16" s="7" customFormat="1" ht="24.75" customHeight="1" outlineLevel="1" x14ac:dyDescent="0.25">
      <c r="A152" s="137">
        <v>39</v>
      </c>
      <c r="B152" s="168" t="s">
        <v>2671</v>
      </c>
      <c r="C152" s="169" t="s">
        <v>31</v>
      </c>
      <c r="D152" s="116"/>
      <c r="E152" s="138"/>
      <c r="F152" s="138"/>
      <c r="G152" s="165" t="str">
        <f t="shared" si="3"/>
        <v/>
      </c>
      <c r="H152" s="117"/>
      <c r="I152" s="116"/>
      <c r="J152" s="116"/>
      <c r="K152" s="68"/>
      <c r="L152" s="101" t="str">
        <f>+IF(AND(K152&gt;0,O152="Ejecución"),(K152/877802)*Tabla286[[#This Row],[% participación]],IF(AND(K152&gt;0,O152&lt;&gt;"Ejecución"),"-",""))</f>
        <v/>
      </c>
      <c r="M152" s="119"/>
      <c r="N152" s="174" t="str">
        <f t="shared" si="4"/>
        <v/>
      </c>
      <c r="O152" s="170" t="s">
        <v>1150</v>
      </c>
      <c r="P152" s="80"/>
    </row>
    <row r="153" spans="1:16" s="7" customFormat="1" ht="24.75" customHeight="1" outlineLevel="1" x14ac:dyDescent="0.25">
      <c r="A153" s="137">
        <v>40</v>
      </c>
      <c r="B153" s="168" t="s">
        <v>2671</v>
      </c>
      <c r="C153" s="169" t="s">
        <v>31</v>
      </c>
      <c r="D153" s="116"/>
      <c r="E153" s="138"/>
      <c r="F153" s="138"/>
      <c r="G153" s="165" t="str">
        <f t="shared" si="3"/>
        <v/>
      </c>
      <c r="H153" s="117"/>
      <c r="I153" s="116"/>
      <c r="J153" s="116"/>
      <c r="K153" s="68"/>
      <c r="L153" s="101" t="str">
        <f>+IF(AND(K153&gt;0,O153="Ejecución"),(K153/877802)*Tabla286[[#This Row],[% participación]],IF(AND(K153&gt;0,O153&lt;&gt;"Ejecución"),"-",""))</f>
        <v/>
      </c>
      <c r="M153" s="119"/>
      <c r="N153" s="174" t="str">
        <f t="shared" si="4"/>
        <v/>
      </c>
      <c r="O153" s="170" t="s">
        <v>1150</v>
      </c>
      <c r="P153" s="80"/>
    </row>
    <row r="154" spans="1:16" s="7" customFormat="1" ht="24" customHeight="1" outlineLevel="1" x14ac:dyDescent="0.25">
      <c r="A154" s="137">
        <v>41</v>
      </c>
      <c r="B154" s="168" t="s">
        <v>2671</v>
      </c>
      <c r="C154" s="169" t="s">
        <v>31</v>
      </c>
      <c r="D154" s="116"/>
      <c r="E154" s="138"/>
      <c r="F154" s="138"/>
      <c r="G154" s="165" t="str">
        <f t="shared" si="3"/>
        <v/>
      </c>
      <c r="H154" s="117"/>
      <c r="I154" s="116"/>
      <c r="J154" s="116"/>
      <c r="K154" s="68"/>
      <c r="L154" s="101" t="str">
        <f>+IF(AND(K154&gt;0,O154="Ejecución"),(K154/877802)*Tabla286[[#This Row],[% participación]],IF(AND(K154&gt;0,O154&lt;&gt;"Ejecución"),"-",""))</f>
        <v/>
      </c>
      <c r="M154" s="119"/>
      <c r="N154" s="174" t="str">
        <f t="shared" si="4"/>
        <v/>
      </c>
      <c r="O154" s="170" t="s">
        <v>1150</v>
      </c>
      <c r="P154" s="80"/>
    </row>
    <row r="155" spans="1:16" s="7" customFormat="1" ht="24.75" customHeight="1" outlineLevel="1" x14ac:dyDescent="0.25">
      <c r="A155" s="137">
        <v>42</v>
      </c>
      <c r="B155" s="168" t="s">
        <v>2671</v>
      </c>
      <c r="C155" s="169" t="s">
        <v>31</v>
      </c>
      <c r="D155" s="116"/>
      <c r="E155" s="138"/>
      <c r="F155" s="138"/>
      <c r="G155" s="165" t="str">
        <f t="shared" si="3"/>
        <v/>
      </c>
      <c r="H155" s="117"/>
      <c r="I155" s="116"/>
      <c r="J155" s="116"/>
      <c r="K155" s="68"/>
      <c r="L155" s="101" t="str">
        <f>+IF(AND(K155&gt;0,O155="Ejecución"),(K155/877802)*Tabla286[[#This Row],[% participación]],IF(AND(K155&gt;0,O155&lt;&gt;"Ejecución"),"-",""))</f>
        <v/>
      </c>
      <c r="M155" s="119"/>
      <c r="N155" s="174" t="str">
        <f t="shared" si="4"/>
        <v/>
      </c>
      <c r="O155" s="170" t="s">
        <v>1150</v>
      </c>
      <c r="P155" s="80"/>
    </row>
    <row r="156" spans="1:16" s="7" customFormat="1" ht="24.75" customHeight="1" outlineLevel="1" x14ac:dyDescent="0.25">
      <c r="A156" s="137">
        <v>43</v>
      </c>
      <c r="B156" s="168" t="s">
        <v>2671</v>
      </c>
      <c r="C156" s="169" t="s">
        <v>31</v>
      </c>
      <c r="D156" s="116"/>
      <c r="E156" s="138"/>
      <c r="F156" s="138"/>
      <c r="G156" s="165" t="str">
        <f t="shared" si="3"/>
        <v/>
      </c>
      <c r="H156" s="117"/>
      <c r="I156" s="116"/>
      <c r="J156" s="116"/>
      <c r="K156" s="68"/>
      <c r="L156" s="101" t="str">
        <f>+IF(AND(K156&gt;0,O156="Ejecución"),(K156/877802)*Tabla286[[#This Row],[% participación]],IF(AND(K156&gt;0,O156&lt;&gt;"Ejecución"),"-",""))</f>
        <v/>
      </c>
      <c r="M156" s="119"/>
      <c r="N156" s="174" t="str">
        <f t="shared" si="4"/>
        <v/>
      </c>
      <c r="O156" s="170" t="s">
        <v>1150</v>
      </c>
      <c r="P156" s="80"/>
    </row>
    <row r="157" spans="1:16" s="7" customFormat="1" ht="24.75" customHeight="1" outlineLevel="1" x14ac:dyDescent="0.25">
      <c r="A157" s="137">
        <v>44</v>
      </c>
      <c r="B157" s="168" t="s">
        <v>2671</v>
      </c>
      <c r="C157" s="169" t="s">
        <v>31</v>
      </c>
      <c r="D157" s="116"/>
      <c r="E157" s="138"/>
      <c r="F157" s="138"/>
      <c r="G157" s="165" t="str">
        <f t="shared" si="3"/>
        <v/>
      </c>
      <c r="H157" s="117"/>
      <c r="I157" s="116"/>
      <c r="J157" s="116"/>
      <c r="K157" s="68"/>
      <c r="L157" s="101" t="str">
        <f>+IF(AND(K157&gt;0,O157="Ejecución"),(K157/877802)*Tabla286[[#This Row],[% participación]],IF(AND(K157&gt;0,O157&lt;&gt;"Ejecución"),"-",""))</f>
        <v/>
      </c>
      <c r="M157" s="119"/>
      <c r="N157" s="174" t="str">
        <f t="shared" si="4"/>
        <v/>
      </c>
      <c r="O157" s="170" t="s">
        <v>1150</v>
      </c>
      <c r="P157" s="80"/>
    </row>
    <row r="158" spans="1:16" s="7" customFormat="1" ht="24.75" customHeight="1" outlineLevel="1" thickBot="1" x14ac:dyDescent="0.3">
      <c r="A158" s="137">
        <v>45</v>
      </c>
      <c r="B158" s="168" t="s">
        <v>2671</v>
      </c>
      <c r="C158" s="169" t="s">
        <v>31</v>
      </c>
      <c r="D158" s="116"/>
      <c r="E158" s="138"/>
      <c r="F158" s="138"/>
      <c r="G158" s="165" t="str">
        <f t="shared" si="3"/>
        <v/>
      </c>
      <c r="H158" s="117"/>
      <c r="I158" s="116"/>
      <c r="J158" s="116"/>
      <c r="K158" s="68"/>
      <c r="L158" s="101" t="str">
        <f>+IF(AND(K158&gt;0,O158="Ejecución"),(K158/877802)*Tabla286[[#This Row],[% participación]],IF(AND(K158&gt;0,O158&lt;&gt;"Ejecución"),"-",""))</f>
        <v/>
      </c>
      <c r="M158" s="119"/>
      <c r="N158" s="174" t="str">
        <f t="shared" si="4"/>
        <v/>
      </c>
      <c r="O158" s="170" t="s">
        <v>1150</v>
      </c>
      <c r="P158" s="80"/>
    </row>
    <row r="159" spans="1:16" ht="23.1" customHeight="1" thickBot="1" x14ac:dyDescent="0.3">
      <c r="O159" s="178" t="str">
        <f>HYPERLINK("#Integrante_3!A1","INICIO")</f>
        <v>INICIO</v>
      </c>
    </row>
    <row r="160" spans="1:16" s="19" customFormat="1" ht="31.5" customHeight="1" thickBot="1" x14ac:dyDescent="0.3">
      <c r="A160" s="212" t="s">
        <v>13</v>
      </c>
      <c r="B160" s="213"/>
      <c r="C160" s="213"/>
      <c r="D160" s="213"/>
      <c r="E160" s="214"/>
      <c r="F160" s="213" t="s">
        <v>15</v>
      </c>
      <c r="G160" s="213"/>
      <c r="H160" s="213"/>
      <c r="I160" s="212" t="s">
        <v>16</v>
      </c>
      <c r="J160" s="213"/>
      <c r="K160" s="213"/>
      <c r="L160" s="213"/>
      <c r="M160" s="213"/>
      <c r="N160" s="213"/>
      <c r="O160" s="214"/>
      <c r="P160" s="77"/>
    </row>
    <row r="161" spans="1:28" ht="51.75" customHeight="1" x14ac:dyDescent="0.25">
      <c r="A161" s="237" t="s">
        <v>2664</v>
      </c>
      <c r="B161" s="238"/>
      <c r="C161" s="238"/>
      <c r="D161" s="238"/>
      <c r="E161" s="239"/>
      <c r="F161" s="240" t="s">
        <v>2665</v>
      </c>
      <c r="G161" s="240"/>
      <c r="H161" s="240"/>
      <c r="I161" s="237" t="s">
        <v>2635</v>
      </c>
      <c r="J161" s="238"/>
      <c r="K161" s="238"/>
      <c r="L161" s="238"/>
      <c r="M161" s="238"/>
      <c r="N161" s="238"/>
      <c r="O161" s="239"/>
    </row>
    <row r="162" spans="1:28" ht="9" customHeight="1" x14ac:dyDescent="0.25">
      <c r="A162" s="158"/>
      <c r="B162" s="159"/>
      <c r="C162" s="159"/>
      <c r="E162" s="8"/>
      <c r="F162" s="159"/>
      <c r="G162" s="159"/>
      <c r="H162" s="159"/>
      <c r="I162" s="158"/>
      <c r="J162" s="159"/>
      <c r="K162" s="5"/>
      <c r="L162" s="5"/>
      <c r="M162" s="5"/>
      <c r="N162" s="150"/>
      <c r="O162" s="8"/>
      <c r="Q162" s="4" t="s">
        <v>2649</v>
      </c>
    </row>
    <row r="163" spans="1:28" x14ac:dyDescent="0.25">
      <c r="A163" s="9"/>
      <c r="B163" s="241" t="s">
        <v>2618</v>
      </c>
      <c r="C163" s="241"/>
      <c r="D163" s="241"/>
      <c r="E163" s="8"/>
      <c r="F163" s="5"/>
      <c r="G163" s="242" t="s">
        <v>2618</v>
      </c>
      <c r="H163" s="242"/>
      <c r="I163" s="243" t="s">
        <v>1164</v>
      </c>
      <c r="J163" s="244"/>
      <c r="K163" s="244"/>
      <c r="L163" s="244"/>
      <c r="M163" s="244"/>
      <c r="N163" s="108" t="s">
        <v>26</v>
      </c>
      <c r="O163" s="8"/>
      <c r="S163" s="51"/>
    </row>
    <row r="164" spans="1:28" x14ac:dyDescent="0.25">
      <c r="A164" s="9"/>
      <c r="B164" s="5"/>
      <c r="C164" s="5"/>
      <c r="D164" s="151" t="s">
        <v>14</v>
      </c>
      <c r="E164" s="8"/>
      <c r="F164" s="5"/>
      <c r="G164" s="160" t="s">
        <v>14</v>
      </c>
      <c r="I164" s="9"/>
      <c r="J164" s="5"/>
      <c r="K164" s="5"/>
      <c r="L164" s="5"/>
      <c r="M164" s="5"/>
      <c r="N164" s="5"/>
      <c r="O164" s="8"/>
    </row>
    <row r="165" spans="1:28" x14ac:dyDescent="0.25">
      <c r="A165" s="9"/>
      <c r="D165" s="108" t="s">
        <v>26</v>
      </c>
      <c r="E165" s="8"/>
      <c r="F165" s="5"/>
      <c r="G165" s="108" t="s">
        <v>26</v>
      </c>
      <c r="I165" s="245" t="s">
        <v>2648</v>
      </c>
      <c r="J165" s="246"/>
      <c r="K165" s="246"/>
      <c r="L165" s="246"/>
      <c r="M165" s="246"/>
      <c r="N165" s="246"/>
      <c r="O165" s="247"/>
      <c r="U165" s="51"/>
    </row>
    <row r="166" spans="1:28" x14ac:dyDescent="0.25">
      <c r="A166" s="9"/>
      <c r="B166" s="215" t="s">
        <v>2662</v>
      </c>
      <c r="C166" s="215"/>
      <c r="D166" s="215"/>
      <c r="E166" s="8"/>
      <c r="F166" s="5"/>
      <c r="H166" s="82" t="s">
        <v>2661</v>
      </c>
      <c r="I166" s="245"/>
      <c r="J166" s="246"/>
      <c r="K166" s="246"/>
      <c r="L166" s="246"/>
      <c r="M166" s="246"/>
      <c r="N166" s="246"/>
      <c r="O166" s="247"/>
      <c r="Q166" s="51"/>
    </row>
    <row r="167" spans="1:28" x14ac:dyDescent="0.25">
      <c r="A167" s="9"/>
      <c r="B167" s="74" t="s">
        <v>2657</v>
      </c>
      <c r="C167" s="5"/>
      <c r="D167" s="5"/>
      <c r="E167" s="8"/>
      <c r="F167" s="81"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12" t="s">
        <v>2677</v>
      </c>
      <c r="B170" s="213"/>
      <c r="C170" s="213"/>
      <c r="D170" s="213"/>
      <c r="E170" s="213"/>
      <c r="F170" s="213"/>
      <c r="G170" s="213"/>
      <c r="H170" s="213"/>
      <c r="I170" s="213"/>
      <c r="J170" s="213"/>
      <c r="K170" s="213"/>
      <c r="L170" s="213"/>
      <c r="M170" s="213"/>
      <c r="N170" s="213"/>
      <c r="O170" s="214"/>
      <c r="P170" s="77"/>
    </row>
    <row r="171" spans="1:28" ht="15" customHeight="1" x14ac:dyDescent="0.25">
      <c r="A171" s="231" t="s">
        <v>2676</v>
      </c>
      <c r="B171" s="232"/>
      <c r="C171" s="232"/>
      <c r="D171" s="232"/>
      <c r="E171" s="232"/>
      <c r="F171" s="232"/>
      <c r="G171" s="232"/>
      <c r="H171" s="232"/>
      <c r="I171" s="232"/>
      <c r="J171" s="232"/>
      <c r="K171" s="232"/>
      <c r="L171" s="232"/>
      <c r="M171" s="232"/>
      <c r="N171" s="232"/>
      <c r="O171" s="233"/>
    </row>
    <row r="172" spans="1:28" ht="24" thickBot="1" x14ac:dyDescent="0.3">
      <c r="A172" s="234"/>
      <c r="B172" s="235"/>
      <c r="C172" s="235"/>
      <c r="D172" s="235"/>
      <c r="E172" s="235"/>
      <c r="F172" s="235"/>
      <c r="G172" s="235"/>
      <c r="H172" s="235"/>
      <c r="I172" s="235"/>
      <c r="J172" s="235"/>
      <c r="K172" s="235"/>
      <c r="L172" s="235"/>
      <c r="M172" s="235"/>
      <c r="N172" s="235"/>
      <c r="O172" s="236"/>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01" t="s">
        <v>2670</v>
      </c>
      <c r="C174" s="201"/>
      <c r="D174" s="201"/>
      <c r="E174" s="201"/>
      <c r="F174" s="201"/>
      <c r="G174" s="201"/>
      <c r="H174" s="20"/>
      <c r="I174" s="208" t="s">
        <v>2674</v>
      </c>
      <c r="J174" s="209"/>
      <c r="K174" s="209"/>
      <c r="L174" s="209"/>
      <c r="M174" s="209"/>
      <c r="O174" s="178" t="str">
        <f>HYPERLINK("#Integrante_3!A1","INICIO")</f>
        <v>INICIO</v>
      </c>
      <c r="Q174" s="19"/>
      <c r="R174" s="19"/>
      <c r="S174" s="19"/>
      <c r="T174" s="19"/>
      <c r="U174" s="19"/>
      <c r="V174" s="19"/>
      <c r="W174" s="19"/>
      <c r="X174" s="19"/>
      <c r="Y174" s="19"/>
      <c r="Z174" s="19"/>
      <c r="AA174" s="19"/>
      <c r="AB174" s="19"/>
    </row>
    <row r="175" spans="1:28" ht="23.25" x14ac:dyDescent="0.25">
      <c r="A175" s="9"/>
      <c r="B175" s="202" t="s">
        <v>17</v>
      </c>
      <c r="C175" s="203"/>
      <c r="D175" s="204"/>
      <c r="E175" s="208" t="s">
        <v>2620</v>
      </c>
      <c r="F175" s="209"/>
      <c r="G175" s="210"/>
      <c r="H175" s="5"/>
      <c r="I175" s="202" t="s">
        <v>17</v>
      </c>
      <c r="J175" s="203"/>
      <c r="K175" s="203"/>
      <c r="L175" s="204"/>
      <c r="M175" s="262" t="s">
        <v>2679</v>
      </c>
      <c r="O175" s="8"/>
      <c r="Q175" s="19"/>
      <c r="R175" s="157"/>
      <c r="S175" s="19"/>
      <c r="T175" s="19"/>
      <c r="U175" s="19"/>
      <c r="V175" s="19"/>
      <c r="W175" s="19"/>
      <c r="X175" s="19"/>
      <c r="Y175" s="19"/>
      <c r="Z175" s="19"/>
      <c r="AA175" s="19"/>
      <c r="AB175" s="19"/>
    </row>
    <row r="176" spans="1:28" ht="23.25" x14ac:dyDescent="0.25">
      <c r="A176" s="9"/>
      <c r="B176" s="205"/>
      <c r="C176" s="206"/>
      <c r="D176" s="207"/>
      <c r="E176" s="157" t="s">
        <v>2621</v>
      </c>
      <c r="F176" s="157" t="s">
        <v>2622</v>
      </c>
      <c r="G176" s="157" t="s">
        <v>2623</v>
      </c>
      <c r="H176" s="5"/>
      <c r="I176" s="205"/>
      <c r="J176" s="206"/>
      <c r="K176" s="206"/>
      <c r="L176" s="207"/>
      <c r="M176" s="263"/>
      <c r="O176" s="8"/>
      <c r="Q176" s="19"/>
      <c r="R176" s="157" t="s">
        <v>2623</v>
      </c>
      <c r="S176" s="19"/>
      <c r="T176" s="19"/>
      <c r="U176" s="19"/>
      <c r="V176" s="19"/>
      <c r="W176" s="19"/>
      <c r="X176" s="19"/>
      <c r="Y176" s="19"/>
      <c r="Z176" s="19"/>
      <c r="AA176" s="19"/>
      <c r="AB176" s="19"/>
    </row>
    <row r="177" spans="1:28" ht="23.25" x14ac:dyDescent="0.25">
      <c r="A177" s="9"/>
      <c r="B177" s="254" t="s">
        <v>2670</v>
      </c>
      <c r="C177" s="254"/>
      <c r="D177" s="254"/>
      <c r="E177" s="24">
        <v>0.02</v>
      </c>
      <c r="F177" s="171"/>
      <c r="G177" s="172" t="str">
        <f>IF(F177&gt;0,SUM(E177+F177),"")</f>
        <v/>
      </c>
      <c r="H177" s="5"/>
      <c r="I177" s="251" t="s">
        <v>2674</v>
      </c>
      <c r="J177" s="252"/>
      <c r="K177" s="252"/>
      <c r="L177" s="253"/>
      <c r="M177" s="171"/>
      <c r="O177" s="8"/>
      <c r="Q177" s="19"/>
      <c r="R177" s="172" t="str">
        <f>IF(M177&gt;0,SUM(L177+M177),"")</f>
        <v/>
      </c>
      <c r="S177" s="19"/>
      <c r="T177" s="19"/>
      <c r="U177" s="19"/>
      <c r="V177" s="19"/>
      <c r="W177" s="19"/>
      <c r="X177" s="19"/>
      <c r="Y177" s="19"/>
      <c r="Z177" s="19"/>
      <c r="AA177" s="19"/>
      <c r="AB177" s="19"/>
    </row>
    <row r="178" spans="1:28" ht="23.25" hidden="1" x14ac:dyDescent="0.25">
      <c r="A178" s="9"/>
      <c r="B178" s="254" t="s">
        <v>1165</v>
      </c>
      <c r="C178" s="254"/>
      <c r="D178" s="254"/>
      <c r="E178" s="24">
        <v>0.02</v>
      </c>
      <c r="F178" s="69"/>
      <c r="G178" s="156" t="str">
        <f>IF(F178&gt;0,SUM(E178+F178),"")</f>
        <v/>
      </c>
      <c r="H178" s="5"/>
      <c r="I178" s="251" t="s">
        <v>1169</v>
      </c>
      <c r="J178" s="252"/>
      <c r="K178" s="253"/>
      <c r="L178" s="24">
        <v>0.02</v>
      </c>
      <c r="M178" s="69"/>
      <c r="N178" s="156" t="str">
        <f>IF(M178&gt;0,SUM(L178+M178),"")</f>
        <v/>
      </c>
      <c r="O178" s="8"/>
      <c r="Q178" s="19"/>
      <c r="R178" s="19"/>
      <c r="S178" s="19"/>
      <c r="T178" s="19"/>
      <c r="U178" s="19"/>
      <c r="V178" s="19"/>
      <c r="W178" s="19"/>
      <c r="X178" s="19"/>
      <c r="Y178" s="19"/>
      <c r="Z178" s="19"/>
      <c r="AA178" s="19"/>
      <c r="AB178" s="19"/>
    </row>
    <row r="179" spans="1:28" ht="23.25" hidden="1" x14ac:dyDescent="0.25">
      <c r="A179" s="9"/>
      <c r="B179" s="254" t="s">
        <v>1166</v>
      </c>
      <c r="C179" s="254"/>
      <c r="D179" s="254"/>
      <c r="E179" s="24">
        <v>0.02</v>
      </c>
      <c r="F179" s="69"/>
      <c r="G179" s="156" t="str">
        <f>IF(F179&gt;0,SUM(E179+F179),"")</f>
        <v/>
      </c>
      <c r="H179" s="5"/>
      <c r="I179" s="251" t="s">
        <v>1170</v>
      </c>
      <c r="J179" s="252"/>
      <c r="K179" s="253"/>
      <c r="L179" s="24">
        <v>0.02</v>
      </c>
      <c r="M179" s="69"/>
      <c r="N179" s="156" t="str">
        <f>IF(M179&gt;0,SUM(L179+M179),"")</f>
        <v/>
      </c>
      <c r="O179" s="8"/>
      <c r="Q179" s="19"/>
      <c r="R179" s="19"/>
      <c r="S179" s="19"/>
      <c r="T179" s="19"/>
      <c r="U179" s="19"/>
      <c r="V179" s="19"/>
      <c r="W179" s="19"/>
      <c r="X179" s="19"/>
      <c r="Y179" s="19"/>
      <c r="Z179" s="19"/>
      <c r="AA179" s="19"/>
      <c r="AB179" s="19"/>
    </row>
    <row r="180" spans="1:28" ht="23.25" hidden="1" x14ac:dyDescent="0.25">
      <c r="A180" s="9"/>
      <c r="B180" s="254" t="s">
        <v>1167</v>
      </c>
      <c r="C180" s="254"/>
      <c r="D180" s="254"/>
      <c r="E180" s="24">
        <v>0.03</v>
      </c>
      <c r="F180" s="69"/>
      <c r="G180" s="156" t="str">
        <f>IF(F180&gt;0,SUM(E180+F180),"")</f>
        <v/>
      </c>
      <c r="H180" s="5"/>
      <c r="I180" s="251" t="s">
        <v>1171</v>
      </c>
      <c r="J180" s="252"/>
      <c r="K180" s="253"/>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51" t="s">
        <v>1172</v>
      </c>
      <c r="J181" s="252"/>
      <c r="K181" s="253"/>
      <c r="L181" s="24">
        <v>0.02</v>
      </c>
      <c r="M181" s="69"/>
      <c r="N181" s="156" t="str">
        <f>IF(M181&gt;0,SUM(L181+M181),"")</f>
        <v/>
      </c>
      <c r="O181" s="8"/>
      <c r="Q181" s="19"/>
      <c r="R181" s="19"/>
      <c r="S181" s="19"/>
      <c r="T181" s="19"/>
      <c r="U181" s="19"/>
      <c r="V181" s="19"/>
      <c r="W181" s="19"/>
      <c r="X181" s="19"/>
      <c r="Y181" s="19"/>
      <c r="Z181" s="19"/>
      <c r="AA181" s="19"/>
      <c r="AB181" s="19"/>
    </row>
    <row r="182" spans="1:28" x14ac:dyDescent="0.25">
      <c r="A182" s="9"/>
      <c r="B182" s="88" t="s">
        <v>2673</v>
      </c>
      <c r="C182" s="88"/>
      <c r="D182" s="88"/>
      <c r="E182" s="88"/>
      <c r="F182" s="88"/>
      <c r="G182" s="88"/>
      <c r="H182" s="88"/>
      <c r="I182" s="88"/>
      <c r="J182" s="88"/>
      <c r="K182" s="88"/>
      <c r="L182" s="88"/>
      <c r="M182" s="88"/>
      <c r="N182" s="89"/>
      <c r="O182" s="90"/>
    </row>
    <row r="183" spans="1:28" x14ac:dyDescent="0.25">
      <c r="A183" s="9"/>
      <c r="B183" s="91" t="s">
        <v>2632</v>
      </c>
      <c r="C183" s="177">
        <f>+SUM(G177:G180)</f>
        <v>0</v>
      </c>
      <c r="D183" s="162" t="s">
        <v>2633</v>
      </c>
      <c r="E183" s="95">
        <f>+(C183*SUM(K20:K35))</f>
        <v>0</v>
      </c>
      <c r="F183" s="93"/>
      <c r="G183" s="94"/>
      <c r="H183" s="89"/>
      <c r="I183" s="91" t="s">
        <v>2632</v>
      </c>
      <c r="J183" s="177">
        <f>M177</f>
        <v>0</v>
      </c>
      <c r="K183" s="255" t="s">
        <v>2633</v>
      </c>
      <c r="L183" s="255"/>
      <c r="M183" s="95">
        <f>+J183*K20</f>
        <v>0</v>
      </c>
      <c r="N183" s="96"/>
      <c r="O183" s="97"/>
    </row>
    <row r="184" spans="1:28" ht="15.75" thickBot="1" x14ac:dyDescent="0.3">
      <c r="A184" s="10"/>
      <c r="B184" s="98"/>
      <c r="C184" s="98"/>
      <c r="D184" s="98"/>
      <c r="E184" s="98"/>
      <c r="F184" s="98"/>
      <c r="G184" s="98"/>
      <c r="H184" s="98"/>
      <c r="I184" s="173" t="s">
        <v>2675</v>
      </c>
      <c r="J184" s="98"/>
      <c r="K184" s="98"/>
      <c r="L184" s="98"/>
      <c r="M184" s="98"/>
      <c r="N184" s="99"/>
      <c r="O184" s="100"/>
    </row>
    <row r="185" spans="1:28" ht="8.25" customHeight="1" thickBot="1" x14ac:dyDescent="0.3"/>
    <row r="186" spans="1:28" s="19" customFormat="1" ht="31.5" customHeight="1" thickBot="1" x14ac:dyDescent="0.3">
      <c r="A186" s="212" t="s">
        <v>18</v>
      </c>
      <c r="B186" s="213"/>
      <c r="C186" s="213"/>
      <c r="D186" s="213"/>
      <c r="E186" s="213"/>
      <c r="F186" s="213"/>
      <c r="G186" s="213"/>
      <c r="H186" s="213"/>
      <c r="I186" s="213"/>
      <c r="J186" s="213"/>
      <c r="K186" s="213"/>
      <c r="L186" s="213"/>
      <c r="M186" s="213"/>
      <c r="N186" s="213"/>
      <c r="O186" s="214"/>
      <c r="P186" s="77"/>
    </row>
    <row r="187" spans="1:28" ht="15" customHeight="1" x14ac:dyDescent="0.25">
      <c r="A187" s="231" t="s">
        <v>19</v>
      </c>
      <c r="B187" s="232"/>
      <c r="C187" s="232"/>
      <c r="D187" s="232"/>
      <c r="E187" s="232"/>
      <c r="F187" s="232"/>
      <c r="G187" s="232"/>
      <c r="H187" s="232"/>
      <c r="I187" s="232"/>
      <c r="J187" s="232"/>
      <c r="K187" s="232"/>
      <c r="L187" s="232"/>
      <c r="M187" s="232"/>
      <c r="N187" s="232"/>
      <c r="O187" s="233"/>
    </row>
    <row r="188" spans="1:28" ht="15.75" thickBot="1" x14ac:dyDescent="0.3">
      <c r="A188" s="234"/>
      <c r="B188" s="235"/>
      <c r="C188" s="235"/>
      <c r="D188" s="235"/>
      <c r="E188" s="235"/>
      <c r="F188" s="235"/>
      <c r="G188" s="235"/>
      <c r="H188" s="235"/>
      <c r="I188" s="235"/>
      <c r="J188" s="235"/>
      <c r="K188" s="235"/>
      <c r="L188" s="235"/>
      <c r="M188" s="235"/>
      <c r="N188" s="235"/>
      <c r="O188" s="236"/>
    </row>
    <row r="189" spans="1:28" x14ac:dyDescent="0.25">
      <c r="A189" s="9"/>
      <c r="B189" s="5"/>
      <c r="C189" s="5"/>
      <c r="D189" s="5"/>
      <c r="E189" s="5"/>
      <c r="F189" s="5"/>
      <c r="G189" s="5"/>
      <c r="H189" s="5"/>
      <c r="I189" s="5"/>
      <c r="J189" s="5"/>
      <c r="K189" s="5"/>
      <c r="L189" s="5"/>
      <c r="M189" s="5"/>
      <c r="N189" s="5"/>
      <c r="O189" s="8"/>
      <c r="Q189" s="146"/>
      <c r="R189" s="146"/>
      <c r="S189" s="146"/>
      <c r="T189" s="146"/>
    </row>
    <row r="190" spans="1:28" x14ac:dyDescent="0.25">
      <c r="A190" s="9"/>
      <c r="B190" s="228" t="s">
        <v>2641</v>
      </c>
      <c r="C190" s="228"/>
      <c r="E190" s="5" t="s">
        <v>20</v>
      </c>
      <c r="H190" s="160" t="s">
        <v>24</v>
      </c>
      <c r="J190" s="5" t="s">
        <v>2642</v>
      </c>
      <c r="K190" s="5"/>
      <c r="M190" s="5"/>
      <c r="N190" s="5"/>
      <c r="O190" s="8"/>
      <c r="Q190" s="147"/>
      <c r="R190" s="148"/>
      <c r="S190" s="148"/>
      <c r="T190" s="147"/>
    </row>
    <row r="191" spans="1:28" x14ac:dyDescent="0.25">
      <c r="A191" s="9"/>
      <c r="C191" s="121">
        <v>44094</v>
      </c>
      <c r="D191" s="5"/>
      <c r="E191" s="120">
        <v>2490</v>
      </c>
      <c r="F191" s="5"/>
      <c r="G191" s="5"/>
      <c r="H191" s="140" t="s">
        <v>2729</v>
      </c>
      <c r="J191" s="5"/>
      <c r="K191" s="121">
        <v>43892</v>
      </c>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12" t="s">
        <v>29</v>
      </c>
      <c r="B195" s="213"/>
      <c r="C195" s="213"/>
      <c r="D195" s="213"/>
      <c r="E195" s="213"/>
      <c r="F195" s="213"/>
      <c r="G195" s="213"/>
      <c r="H195" s="213"/>
      <c r="I195" s="213"/>
      <c r="J195" s="213"/>
      <c r="K195" s="213"/>
      <c r="L195" s="213"/>
      <c r="M195" s="213"/>
      <c r="N195" s="213"/>
      <c r="O195" s="214"/>
      <c r="P195" s="77"/>
    </row>
    <row r="196" spans="1:18" ht="21.75" thickBot="1" x14ac:dyDescent="0.3">
      <c r="A196" s="9"/>
      <c r="B196" s="5"/>
      <c r="C196" s="5"/>
      <c r="D196" s="5"/>
      <c r="E196" s="5"/>
      <c r="F196" s="5"/>
      <c r="G196" s="5"/>
      <c r="H196" s="5"/>
      <c r="I196" s="5"/>
      <c r="J196" s="5"/>
      <c r="K196" s="5"/>
      <c r="L196" s="5"/>
      <c r="M196" s="5"/>
      <c r="N196" s="5"/>
      <c r="O196" s="178" t="str">
        <f>HYPERLINK("#Integrante_3!A1","INICIO")</f>
        <v>INICIO</v>
      </c>
    </row>
    <row r="197" spans="1:18" ht="231" customHeight="1" x14ac:dyDescent="0.25">
      <c r="A197" s="9"/>
      <c r="B197" s="250" t="s">
        <v>2663</v>
      </c>
      <c r="C197" s="250"/>
      <c r="D197" s="250"/>
      <c r="E197" s="250"/>
      <c r="F197" s="250"/>
      <c r="G197" s="250"/>
      <c r="H197" s="250"/>
      <c r="I197" s="250"/>
      <c r="J197" s="250"/>
      <c r="K197" s="250"/>
      <c r="L197" s="250"/>
      <c r="M197" s="250"/>
      <c r="N197" s="250"/>
      <c r="O197" s="8"/>
    </row>
    <row r="198" spans="1:18" x14ac:dyDescent="0.25">
      <c r="A198" s="9"/>
      <c r="B198" s="225"/>
      <c r="C198" s="225"/>
      <c r="D198" s="225"/>
      <c r="E198" s="225"/>
      <c r="F198" s="225"/>
      <c r="G198" s="225"/>
      <c r="H198" s="225"/>
      <c r="I198" s="225"/>
      <c r="J198" s="225"/>
      <c r="K198" s="225"/>
      <c r="L198" s="225"/>
      <c r="M198" s="225"/>
      <c r="N198" s="225"/>
      <c r="O198" s="8"/>
    </row>
    <row r="199" spans="1:18" x14ac:dyDescent="0.25">
      <c r="A199" s="9"/>
      <c r="B199" s="226" t="s">
        <v>2653</v>
      </c>
      <c r="C199" s="227"/>
      <c r="D199" s="227"/>
      <c r="E199" s="227"/>
      <c r="F199" s="227"/>
      <c r="G199" s="227"/>
      <c r="H199" s="227"/>
      <c r="I199" s="227"/>
      <c r="J199" s="227"/>
      <c r="K199" s="227"/>
      <c r="L199" s="227"/>
      <c r="M199" s="227"/>
      <c r="N199" s="227"/>
      <c r="O199" s="8"/>
    </row>
    <row r="200" spans="1:18" ht="15" customHeight="1" x14ac:dyDescent="0.25">
      <c r="A200" s="9"/>
      <c r="B200" s="72" t="s">
        <v>2636</v>
      </c>
      <c r="C200" s="72"/>
      <c r="D200" s="72"/>
      <c r="E200" s="72"/>
      <c r="F200" s="72"/>
      <c r="G200" s="72"/>
      <c r="H200" s="72"/>
      <c r="I200" s="72"/>
      <c r="J200" s="72"/>
      <c r="K200" s="72"/>
      <c r="L200" s="72"/>
      <c r="M200" s="72"/>
      <c r="N200" s="72"/>
      <c r="O200" s="8"/>
    </row>
    <row r="201" spans="1:18" s="86" customFormat="1" ht="17.25" customHeight="1" x14ac:dyDescent="0.25">
      <c r="A201" s="42"/>
      <c r="B201" s="83"/>
      <c r="C201" s="21"/>
      <c r="D201" s="21"/>
      <c r="E201" s="21"/>
      <c r="F201" s="21"/>
      <c r="G201" s="21"/>
      <c r="H201" s="21"/>
      <c r="I201" s="21"/>
      <c r="J201" s="21"/>
      <c r="K201" s="21"/>
      <c r="L201" s="21"/>
      <c r="M201" s="21"/>
      <c r="N201" s="21"/>
      <c r="O201" s="84"/>
      <c r="P201" s="85"/>
      <c r="R201" s="87"/>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0"/>
      <c r="D209" s="21"/>
      <c r="G209" s="27" t="s">
        <v>2625</v>
      </c>
      <c r="H209" s="190" t="s">
        <v>2730</v>
      </c>
      <c r="J209" s="27" t="s">
        <v>2627</v>
      </c>
      <c r="K209" s="190" t="s">
        <v>2731</v>
      </c>
      <c r="L209" s="21"/>
      <c r="M209" s="21"/>
      <c r="N209" s="21"/>
      <c r="O209" s="8"/>
    </row>
    <row r="210" spans="1:15" x14ac:dyDescent="0.25">
      <c r="A210" s="9"/>
      <c r="B210" s="27" t="s">
        <v>2624</v>
      </c>
      <c r="C210" s="140" t="s">
        <v>2729</v>
      </c>
      <c r="D210" s="21"/>
      <c r="G210" s="27" t="s">
        <v>2626</v>
      </c>
      <c r="H210" s="190">
        <v>3004012831</v>
      </c>
      <c r="J210" s="27" t="s">
        <v>2628</v>
      </c>
      <c r="K210" s="120" t="s">
        <v>2732</v>
      </c>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V/T82Ua7Ntsu5WRc3A9uR0PeGBfprjzmAGWdiaUtSNL/mda/kqI3ouYNfXW2JRPnmCJhuG4//Lh+gVRmMx6vHw==" saltValue="bD41Y9IS2nGUeyzausoDq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K191 C191 E114:F158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20:I35 I114:I158 I48:I107">
      <formula1>DEPARTAMENTO</formula1>
    </dataValidation>
    <dataValidation type="list" showInputMessage="1" showErrorMessage="1" sqref="J25:J35 J114:J158 J57:J107">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N163 M114:M158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15"/>
  <sheetViews>
    <sheetView showGridLines="0" topLeftCell="D7" zoomScale="70" zoomScaleNormal="70" zoomScaleSheetLayoutView="40" zoomScalePageLayoutView="40" workbookViewId="0">
      <selection activeCell="I39" sqref="I39:N39"/>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42578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42578125" style="4" customWidth="1"/>
    <col min="14" max="14" width="22.42578125" style="4" customWidth="1"/>
    <col min="15" max="15" width="29.140625" style="4" customWidth="1"/>
    <col min="16" max="16" width="6.140625" style="76"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42578125" style="4" hidden="1" customWidth="1"/>
    <col min="24" max="24" width="18" style="4" hidden="1" customWidth="1"/>
    <col min="25" max="25" width="14.85546875" style="4" hidden="1" customWidth="1"/>
    <col min="26" max="26" width="13.42578125" style="4" hidden="1" customWidth="1"/>
    <col min="27" max="27" width="11.85546875" style="4" hidden="1" customWidth="1"/>
    <col min="28" max="28" width="20.140625" style="4" hidden="1" customWidth="1"/>
    <col min="29" max="16384" width="1.42578125" style="4" hidden="1"/>
  </cols>
  <sheetData>
    <row r="1" spans="1:20" ht="15.75" thickBot="1" x14ac:dyDescent="0.3"/>
    <row r="2" spans="1:20" ht="33" customHeight="1" x14ac:dyDescent="0.25">
      <c r="A2" s="13"/>
      <c r="B2" s="15"/>
      <c r="C2" s="264" t="s">
        <v>2658</v>
      </c>
      <c r="D2" s="265"/>
      <c r="E2" s="265"/>
      <c r="F2" s="265"/>
      <c r="G2" s="265"/>
      <c r="H2" s="265"/>
      <c r="I2" s="265"/>
      <c r="J2" s="265"/>
      <c r="K2" s="265"/>
      <c r="L2" s="272" t="s">
        <v>2645</v>
      </c>
      <c r="M2" s="272"/>
      <c r="N2" s="277" t="s">
        <v>2646</v>
      </c>
      <c r="O2" s="278"/>
    </row>
    <row r="3" spans="1:20" ht="33" customHeight="1" x14ac:dyDescent="0.25">
      <c r="A3" s="9"/>
      <c r="B3" s="8"/>
      <c r="C3" s="266"/>
      <c r="D3" s="267"/>
      <c r="E3" s="267"/>
      <c r="F3" s="267"/>
      <c r="G3" s="267"/>
      <c r="H3" s="267"/>
      <c r="I3" s="267"/>
      <c r="J3" s="267"/>
      <c r="K3" s="267"/>
      <c r="L3" s="279" t="s">
        <v>1</v>
      </c>
      <c r="M3" s="279"/>
      <c r="N3" s="279" t="s">
        <v>2647</v>
      </c>
      <c r="O3" s="281"/>
    </row>
    <row r="4" spans="1:20" ht="24.75" customHeight="1" thickBot="1" x14ac:dyDescent="0.3">
      <c r="A4" s="10"/>
      <c r="B4" s="12"/>
      <c r="C4" s="268"/>
      <c r="D4" s="269"/>
      <c r="E4" s="269"/>
      <c r="F4" s="269"/>
      <c r="G4" s="269"/>
      <c r="H4" s="269"/>
      <c r="I4" s="269"/>
      <c r="J4" s="269"/>
      <c r="K4" s="269"/>
      <c r="L4" s="248" t="s">
        <v>0</v>
      </c>
      <c r="M4" s="248"/>
      <c r="N4" s="248"/>
      <c r="O4" s="249"/>
      <c r="P4" s="164">
        <f ca="1">NOW()</f>
        <v>44194.987378124999</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12" t="s">
        <v>2643</v>
      </c>
      <c r="B6" s="213"/>
      <c r="C6" s="213"/>
      <c r="D6" s="213"/>
      <c r="E6" s="213"/>
      <c r="F6" s="213"/>
      <c r="G6" s="213"/>
      <c r="H6" s="213"/>
      <c r="I6" s="213"/>
      <c r="J6" s="213"/>
      <c r="K6" s="213"/>
      <c r="L6" s="213"/>
      <c r="M6" s="213"/>
      <c r="N6" s="213"/>
      <c r="O6" s="214"/>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HYPERLINK("#Integrante_4!B20","IDENTIFICACIÓN DEL OFERENTE")</f>
        <v>IDENTIFICACIÓN DEL OFERENTE</v>
      </c>
      <c r="C8" s="181"/>
      <c r="D8" s="185"/>
      <c r="E8" s="273" t="str">
        <f>HYPERLINK("#Integrante_4!A109","CAPACIDAD RESIDUAL")</f>
        <v>CAPACIDAD RESIDUAL</v>
      </c>
      <c r="F8" s="274"/>
      <c r="G8" s="275"/>
      <c r="H8" s="186"/>
      <c r="I8" s="178" t="str">
        <f>HYPERLINK("#Integrante_4!N162","DISCAPACIDAD")</f>
        <v>DISCAPACIDAD</v>
      </c>
      <c r="J8" s="182"/>
      <c r="K8" s="178" t="str">
        <f>HYPERLINK("#Integrante_4!A188","TRAYECTORIA")</f>
        <v>TRAYECTORIA</v>
      </c>
      <c r="L8" s="181"/>
      <c r="M8" s="36"/>
      <c r="N8" s="36"/>
      <c r="O8" s="43"/>
    </row>
    <row r="9" spans="1:20" ht="30.75" customHeight="1" thickBot="1" x14ac:dyDescent="0.3">
      <c r="A9" s="184"/>
      <c r="B9" s="178" t="str">
        <f>HYPERLINK("#Integrante_4!I20","DATOS CONTRATO INVITACIÓN")</f>
        <v>DATOS CONTRATO INVITACIÓN</v>
      </c>
      <c r="C9" s="181"/>
      <c r="D9" s="181"/>
      <c r="E9" s="273" t="str">
        <f>HYPERLINK("#Integrante_4!A162","TALENTO HUMANO")</f>
        <v>TALENTO HUMANO</v>
      </c>
      <c r="F9" s="274"/>
      <c r="G9" s="275"/>
      <c r="H9" s="186"/>
      <c r="I9" s="178" t="str">
        <f>HYPERLINK("#Integrante_4!B176","CONTRAPARTIDA ADICIONAL")</f>
        <v>CONTRAPARTIDA ADICIONAL</v>
      </c>
      <c r="J9" s="183"/>
      <c r="K9" s="178" t="str">
        <f>HYPERLINK("#Integrante_4!A199","ACEPTACIÓN")</f>
        <v>ACEPTACIÓN</v>
      </c>
      <c r="L9" s="181"/>
      <c r="M9" s="36"/>
      <c r="N9" s="36"/>
      <c r="O9" s="43"/>
    </row>
    <row r="10" spans="1:20" ht="30.75" customHeight="1" thickBot="1" x14ac:dyDescent="0.3">
      <c r="A10" s="184"/>
      <c r="B10" s="178" t="str">
        <f>HYPERLINK("#Integrante_4!B48","EXPERIENCIA TERRITORIAL")</f>
        <v>EXPERIENCIA TERRITORIAL</v>
      </c>
      <c r="C10" s="181"/>
      <c r="D10" s="181"/>
      <c r="E10" s="273" t="str">
        <f>HYPERLINK("#Integrante_4!F162","INFRAESTRUCTURA")</f>
        <v>INFRAESTRUCTURA</v>
      </c>
      <c r="F10" s="274"/>
      <c r="G10" s="275"/>
      <c r="H10" s="186"/>
      <c r="I10" s="178" t="str">
        <f>HYPERLINK("#Integrante_4!L176","VALOR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49" t="s">
        <v>2745</v>
      </c>
      <c r="D15" s="35"/>
      <c r="E15" s="35"/>
      <c r="F15" s="5"/>
      <c r="G15" s="32" t="s">
        <v>1168</v>
      </c>
      <c r="H15" s="104" t="s">
        <v>220</v>
      </c>
      <c r="I15" s="32" t="s">
        <v>2629</v>
      </c>
      <c r="J15" s="109" t="s">
        <v>2637</v>
      </c>
      <c r="L15" s="270" t="s">
        <v>8</v>
      </c>
      <c r="M15" s="270"/>
      <c r="N15" s="176">
        <v>0.15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12" t="s">
        <v>21</v>
      </c>
      <c r="B17" s="213"/>
      <c r="C17" s="213"/>
      <c r="D17" s="213"/>
      <c r="E17" s="213"/>
      <c r="F17" s="213"/>
      <c r="G17" s="213"/>
      <c r="H17" s="212" t="s">
        <v>12</v>
      </c>
      <c r="I17" s="213"/>
      <c r="J17" s="213"/>
      <c r="K17" s="213"/>
      <c r="L17" s="213"/>
      <c r="M17" s="213"/>
      <c r="N17" s="213"/>
      <c r="O17" s="214"/>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0"/>
      <c r="D19" s="160"/>
      <c r="E19" s="153" t="s">
        <v>2668</v>
      </c>
      <c r="F19" s="154"/>
      <c r="G19" s="5"/>
      <c r="H19" s="276" t="s">
        <v>2644</v>
      </c>
      <c r="I19" s="133" t="s">
        <v>11</v>
      </c>
      <c r="J19" s="134" t="s">
        <v>10</v>
      </c>
      <c r="K19" s="134" t="s">
        <v>2613</v>
      </c>
      <c r="L19" s="134" t="s">
        <v>1161</v>
      </c>
      <c r="M19" s="134" t="s">
        <v>1162</v>
      </c>
      <c r="N19" s="135" t="s">
        <v>2614</v>
      </c>
      <c r="O19" s="130"/>
      <c r="Q19" s="51"/>
      <c r="R19" s="51"/>
    </row>
    <row r="20" spans="1:23" ht="30" customHeight="1" x14ac:dyDescent="0.25">
      <c r="A20" s="9"/>
      <c r="B20" s="110">
        <v>900113724</v>
      </c>
      <c r="C20" s="5"/>
      <c r="D20" s="161"/>
      <c r="E20" s="153" t="s">
        <v>2669</v>
      </c>
      <c r="F20" s="200" t="s">
        <v>2740</v>
      </c>
      <c r="G20" s="5"/>
      <c r="H20" s="276"/>
      <c r="I20" s="142" t="s">
        <v>220</v>
      </c>
      <c r="J20" s="143" t="s">
        <v>510</v>
      </c>
      <c r="K20" s="144">
        <v>3365322048</v>
      </c>
      <c r="L20" s="145"/>
      <c r="M20" s="145">
        <v>44561</v>
      </c>
      <c r="N20" s="128">
        <f>+(M20-L20)/30</f>
        <v>1485.3666666666666</v>
      </c>
      <c r="O20" s="131"/>
      <c r="U20" s="127"/>
      <c r="V20" s="106">
        <f ca="1">NOW()</f>
        <v>44194.987378124999</v>
      </c>
      <c r="W20" s="106">
        <f ca="1">NOW()</f>
        <v>44194.987378124999</v>
      </c>
    </row>
    <row r="21" spans="1:23" ht="30" customHeight="1" outlineLevel="1" x14ac:dyDescent="0.25">
      <c r="A21" s="9"/>
      <c r="B21" s="71"/>
      <c r="C21" s="5"/>
      <c r="D21" s="5"/>
      <c r="E21" s="5"/>
      <c r="F21" s="5"/>
      <c r="G21" s="5"/>
      <c r="H21" s="163"/>
      <c r="I21" s="142" t="s">
        <v>220</v>
      </c>
      <c r="J21" s="143" t="s">
        <v>510</v>
      </c>
      <c r="K21" s="144"/>
      <c r="L21" s="145"/>
      <c r="M21" s="145"/>
      <c r="N21" s="128">
        <f t="shared" ref="N21:N35" si="0">+(M21-L21)/30</f>
        <v>0</v>
      </c>
      <c r="O21" s="132"/>
    </row>
    <row r="22" spans="1:23" ht="30" customHeight="1" outlineLevel="1" x14ac:dyDescent="0.25">
      <c r="A22" s="9"/>
      <c r="B22" s="71"/>
      <c r="C22" s="5"/>
      <c r="D22" s="5"/>
      <c r="E22" s="5"/>
      <c r="F22" s="5"/>
      <c r="G22" s="5"/>
      <c r="H22" s="163"/>
      <c r="I22" s="142" t="s">
        <v>220</v>
      </c>
      <c r="J22" s="143" t="s">
        <v>497</v>
      </c>
      <c r="K22" s="144"/>
      <c r="L22" s="145"/>
      <c r="M22" s="145"/>
      <c r="N22" s="129">
        <f t="shared" si="0"/>
        <v>0</v>
      </c>
      <c r="O22" s="132"/>
    </row>
    <row r="23" spans="1:23" ht="30" customHeight="1" outlineLevel="1" x14ac:dyDescent="0.25">
      <c r="A23" s="9"/>
      <c r="B23" s="102"/>
      <c r="C23" s="21"/>
      <c r="D23" s="21"/>
      <c r="E23" s="21"/>
      <c r="F23" s="5"/>
      <c r="G23" s="5"/>
      <c r="H23" s="163"/>
      <c r="I23" s="142"/>
      <c r="J23" s="143"/>
      <c r="K23" s="144"/>
      <c r="L23" s="145"/>
      <c r="M23" s="145"/>
      <c r="N23" s="129">
        <f t="shared" si="0"/>
        <v>0</v>
      </c>
      <c r="O23" s="132"/>
      <c r="Q23" s="105"/>
      <c r="R23" s="55"/>
      <c r="S23" s="106"/>
      <c r="T23" s="106"/>
    </row>
    <row r="24" spans="1:23" ht="30" customHeight="1" outlineLevel="1" x14ac:dyDescent="0.25">
      <c r="A24" s="9"/>
      <c r="B24" s="102"/>
      <c r="C24" s="21"/>
      <c r="D24" s="21"/>
      <c r="E24" s="21"/>
      <c r="F24" s="5"/>
      <c r="G24" s="5"/>
      <c r="H24" s="163"/>
      <c r="I24" s="142"/>
      <c r="J24" s="143"/>
      <c r="K24" s="144"/>
      <c r="L24" s="145"/>
      <c r="M24" s="145"/>
      <c r="N24" s="129">
        <f t="shared" si="0"/>
        <v>0</v>
      </c>
      <c r="O24" s="132"/>
    </row>
    <row r="25" spans="1:23" ht="30" customHeight="1" outlineLevel="1" x14ac:dyDescent="0.25">
      <c r="A25" s="9"/>
      <c r="B25" s="102"/>
      <c r="C25" s="21"/>
      <c r="D25" s="21"/>
      <c r="E25" s="21"/>
      <c r="F25" s="5"/>
      <c r="G25" s="5"/>
      <c r="H25" s="163"/>
      <c r="I25" s="142"/>
      <c r="J25" s="143"/>
      <c r="K25" s="144"/>
      <c r="L25" s="145"/>
      <c r="M25" s="145"/>
      <c r="N25" s="129">
        <f t="shared" si="0"/>
        <v>0</v>
      </c>
      <c r="O25" s="132"/>
    </row>
    <row r="26" spans="1:23" ht="30" customHeight="1" outlineLevel="1" x14ac:dyDescent="0.25">
      <c r="A26" s="9"/>
      <c r="B26" s="102"/>
      <c r="C26" s="21"/>
      <c r="D26" s="21"/>
      <c r="E26" s="21"/>
      <c r="F26" s="5"/>
      <c r="G26" s="5"/>
      <c r="H26" s="163"/>
      <c r="I26" s="142"/>
      <c r="J26" s="143"/>
      <c r="K26" s="144"/>
      <c r="L26" s="145"/>
      <c r="M26" s="145"/>
      <c r="N26" s="129">
        <f t="shared" si="0"/>
        <v>0</v>
      </c>
      <c r="O26" s="132"/>
    </row>
    <row r="27" spans="1:23" ht="30" customHeight="1" outlineLevel="1" x14ac:dyDescent="0.25">
      <c r="A27" s="9"/>
      <c r="B27" s="102"/>
      <c r="C27" s="21"/>
      <c r="D27" s="21"/>
      <c r="E27" s="21"/>
      <c r="F27" s="5"/>
      <c r="G27" s="5"/>
      <c r="H27" s="163"/>
      <c r="I27" s="142"/>
      <c r="J27" s="143"/>
      <c r="K27" s="144"/>
      <c r="L27" s="145"/>
      <c r="M27" s="145"/>
      <c r="N27" s="129">
        <f t="shared" si="0"/>
        <v>0</v>
      </c>
      <c r="O27" s="132"/>
    </row>
    <row r="28" spans="1:23" ht="30" customHeight="1" outlineLevel="1" x14ac:dyDescent="0.25">
      <c r="A28" s="9"/>
      <c r="B28" s="102"/>
      <c r="C28" s="21"/>
      <c r="D28" s="21"/>
      <c r="E28" s="21"/>
      <c r="F28" s="5"/>
      <c r="G28" s="5"/>
      <c r="H28" s="163"/>
      <c r="I28" s="142"/>
      <c r="J28" s="143"/>
      <c r="K28" s="144"/>
      <c r="L28" s="145"/>
      <c r="M28" s="145"/>
      <c r="N28" s="129">
        <f t="shared" si="0"/>
        <v>0</v>
      </c>
      <c r="O28" s="132"/>
    </row>
    <row r="29" spans="1:23" ht="30" customHeight="1" outlineLevel="1" x14ac:dyDescent="0.25">
      <c r="A29" s="9"/>
      <c r="B29" s="71"/>
      <c r="C29" s="5"/>
      <c r="D29" s="5"/>
      <c r="E29" s="5"/>
      <c r="F29" s="5"/>
      <c r="G29" s="5"/>
      <c r="H29" s="163"/>
      <c r="I29" s="142"/>
      <c r="J29" s="143"/>
      <c r="K29" s="144"/>
      <c r="L29" s="145"/>
      <c r="M29" s="145"/>
      <c r="N29" s="129">
        <f t="shared" si="0"/>
        <v>0</v>
      </c>
      <c r="O29" s="132"/>
    </row>
    <row r="30" spans="1:23" ht="30" customHeight="1" outlineLevel="1" x14ac:dyDescent="0.25">
      <c r="A30" s="9"/>
      <c r="B30" s="71"/>
      <c r="C30" s="5"/>
      <c r="D30" s="5"/>
      <c r="E30" s="5"/>
      <c r="F30" s="5"/>
      <c r="G30" s="5"/>
      <c r="H30" s="163"/>
      <c r="I30" s="142"/>
      <c r="J30" s="143"/>
      <c r="K30" s="144"/>
      <c r="L30" s="145"/>
      <c r="M30" s="145"/>
      <c r="N30" s="129">
        <f t="shared" si="0"/>
        <v>0</v>
      </c>
      <c r="O30" s="132"/>
    </row>
    <row r="31" spans="1:23" ht="30" customHeight="1" outlineLevel="1" x14ac:dyDescent="0.25">
      <c r="A31" s="9"/>
      <c r="B31" s="71"/>
      <c r="C31" s="5"/>
      <c r="D31" s="5"/>
      <c r="E31" s="5"/>
      <c r="F31" s="5"/>
      <c r="G31" s="5"/>
      <c r="H31" s="163"/>
      <c r="I31" s="142"/>
      <c r="J31" s="143"/>
      <c r="K31" s="144"/>
      <c r="L31" s="145"/>
      <c r="M31" s="145"/>
      <c r="N31" s="129">
        <f t="shared" si="0"/>
        <v>0</v>
      </c>
      <c r="O31" s="132"/>
    </row>
    <row r="32" spans="1:23" ht="30" customHeight="1" outlineLevel="1" x14ac:dyDescent="0.25">
      <c r="A32" s="9"/>
      <c r="B32" s="71"/>
      <c r="C32" s="5"/>
      <c r="D32" s="5"/>
      <c r="E32" s="5"/>
      <c r="F32" s="5"/>
      <c r="G32" s="5"/>
      <c r="H32" s="163"/>
      <c r="I32" s="142"/>
      <c r="J32" s="143"/>
      <c r="K32" s="144"/>
      <c r="L32" s="145"/>
      <c r="M32" s="145"/>
      <c r="N32" s="129">
        <f t="shared" si="0"/>
        <v>0</v>
      </c>
      <c r="O32" s="132"/>
    </row>
    <row r="33" spans="1:16" ht="30" customHeight="1" outlineLevel="1" x14ac:dyDescent="0.25">
      <c r="A33" s="9"/>
      <c r="B33" s="71"/>
      <c r="C33" s="5"/>
      <c r="D33" s="5"/>
      <c r="E33" s="5"/>
      <c r="F33" s="5"/>
      <c r="G33" s="5"/>
      <c r="H33" s="163"/>
      <c r="I33" s="142"/>
      <c r="J33" s="143"/>
      <c r="K33" s="144"/>
      <c r="L33" s="145"/>
      <c r="M33" s="145"/>
      <c r="N33" s="129">
        <f t="shared" si="0"/>
        <v>0</v>
      </c>
      <c r="O33" s="132"/>
    </row>
    <row r="34" spans="1:16" ht="30" customHeight="1" outlineLevel="1" x14ac:dyDescent="0.25">
      <c r="A34" s="9"/>
      <c r="B34" s="71"/>
      <c r="C34" s="5"/>
      <c r="D34" s="5"/>
      <c r="E34" s="5"/>
      <c r="F34" s="5"/>
      <c r="G34" s="5"/>
      <c r="H34" s="163"/>
      <c r="I34" s="142"/>
      <c r="J34" s="143"/>
      <c r="K34" s="144"/>
      <c r="L34" s="145"/>
      <c r="M34" s="145"/>
      <c r="N34" s="129">
        <f t="shared" si="0"/>
        <v>0</v>
      </c>
      <c r="O34" s="132"/>
    </row>
    <row r="35" spans="1:16" ht="30" customHeight="1" outlineLevel="1" x14ac:dyDescent="0.25">
      <c r="A35" s="9"/>
      <c r="B35" s="71"/>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41" t="s">
        <v>2</v>
      </c>
      <c r="C37" s="241"/>
      <c r="D37" s="241"/>
      <c r="E37" s="241"/>
      <c r="F37" s="241"/>
      <c r="G37" s="5"/>
      <c r="H37" s="122"/>
      <c r="I37" s="123"/>
      <c r="J37" s="123"/>
      <c r="K37" s="123"/>
      <c r="L37" s="123"/>
      <c r="M37" s="123"/>
      <c r="N37" s="123"/>
      <c r="O37" s="124"/>
    </row>
    <row r="38" spans="1:16" ht="21" customHeight="1" x14ac:dyDescent="0.25">
      <c r="A38" s="9"/>
      <c r="B38" s="271" t="str">
        <f>VLOOKUP(B20,EAS!A2:B1439,2,0)</f>
        <v>FUNDACION REGIONAL UNIDOS POR UN TERRITORIO CON OPORTUNIDAD, PROGRESO SOCIAL Y PAZ</v>
      </c>
      <c r="C38" s="271"/>
      <c r="D38" s="271"/>
      <c r="E38" s="271"/>
      <c r="F38" s="271"/>
      <c r="G38" s="5"/>
      <c r="H38" s="125"/>
      <c r="I38" s="280" t="s">
        <v>7</v>
      </c>
      <c r="J38" s="280"/>
      <c r="K38" s="280"/>
      <c r="L38" s="280"/>
      <c r="M38" s="280"/>
      <c r="N38" s="280"/>
      <c r="O38" s="126"/>
    </row>
    <row r="39" spans="1:16" ht="42.95" customHeight="1" thickBot="1" x14ac:dyDescent="0.3">
      <c r="A39" s="10"/>
      <c r="B39" s="11"/>
      <c r="C39" s="11"/>
      <c r="D39" s="11"/>
      <c r="E39" s="11"/>
      <c r="F39" s="11"/>
      <c r="G39" s="11"/>
      <c r="H39" s="10"/>
      <c r="I39" s="282" t="s">
        <v>2746</v>
      </c>
      <c r="J39" s="282"/>
      <c r="K39" s="282"/>
      <c r="L39" s="282"/>
      <c r="M39" s="282"/>
      <c r="N39" s="282"/>
      <c r="O39" s="12"/>
    </row>
    <row r="40" spans="1:16" ht="15.75" thickBot="1" x14ac:dyDescent="0.3"/>
    <row r="41" spans="1:16" s="19" customFormat="1" ht="31.5" customHeight="1" thickBot="1" x14ac:dyDescent="0.3">
      <c r="A41" s="212" t="s">
        <v>3</v>
      </c>
      <c r="B41" s="213"/>
      <c r="C41" s="213"/>
      <c r="D41" s="213"/>
      <c r="E41" s="213"/>
      <c r="F41" s="213"/>
      <c r="G41" s="213"/>
      <c r="H41" s="213"/>
      <c r="I41" s="213"/>
      <c r="J41" s="213"/>
      <c r="K41" s="213"/>
      <c r="L41" s="213"/>
      <c r="M41" s="213"/>
      <c r="N41" s="213"/>
      <c r="O41" s="214"/>
      <c r="P41" s="77"/>
    </row>
    <row r="42" spans="1:16" ht="8.25" customHeight="1" thickBot="1" x14ac:dyDescent="0.3"/>
    <row r="43" spans="1:16" s="19" customFormat="1" ht="31.5" customHeight="1" thickBot="1" x14ac:dyDescent="0.3">
      <c r="A43" s="216" t="s">
        <v>4</v>
      </c>
      <c r="B43" s="217"/>
      <c r="C43" s="217"/>
      <c r="D43" s="217"/>
      <c r="E43" s="217"/>
      <c r="F43" s="217"/>
      <c r="G43" s="217"/>
      <c r="H43" s="217"/>
      <c r="I43" s="217"/>
      <c r="J43" s="217"/>
      <c r="K43" s="217"/>
      <c r="L43" s="217"/>
      <c r="M43" s="217"/>
      <c r="N43" s="217"/>
      <c r="O43" s="218"/>
      <c r="P43" s="77"/>
    </row>
    <row r="44" spans="1:16" ht="15" customHeight="1" x14ac:dyDescent="0.25">
      <c r="A44" s="219" t="s">
        <v>2659</v>
      </c>
      <c r="B44" s="220"/>
      <c r="C44" s="220"/>
      <c r="D44" s="220"/>
      <c r="E44" s="220"/>
      <c r="F44" s="220"/>
      <c r="G44" s="220"/>
      <c r="H44" s="220"/>
      <c r="I44" s="220"/>
      <c r="J44" s="220"/>
      <c r="K44" s="220"/>
      <c r="L44" s="220"/>
      <c r="M44" s="220"/>
      <c r="N44" s="220"/>
      <c r="O44" s="221"/>
    </row>
    <row r="45" spans="1:16" x14ac:dyDescent="0.25">
      <c r="A45" s="222"/>
      <c r="B45" s="223"/>
      <c r="C45" s="223"/>
      <c r="D45" s="223"/>
      <c r="E45" s="223"/>
      <c r="F45" s="223"/>
      <c r="G45" s="223"/>
      <c r="H45" s="223"/>
      <c r="I45" s="223"/>
      <c r="J45" s="223"/>
      <c r="K45" s="223"/>
      <c r="L45" s="223"/>
      <c r="M45" s="223"/>
      <c r="N45" s="223"/>
      <c r="O45" s="224"/>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6">
        <v>1</v>
      </c>
      <c r="B48" s="117" t="s">
        <v>2733</v>
      </c>
      <c r="C48" s="119" t="s">
        <v>31</v>
      </c>
      <c r="D48" s="192">
        <v>232008156</v>
      </c>
      <c r="E48" s="193">
        <v>39449</v>
      </c>
      <c r="F48" s="193">
        <v>39813</v>
      </c>
      <c r="G48" s="165">
        <f>IF(AND(E48&lt;&gt;"",F48&lt;&gt;""),((F48-E48)/30),"")</f>
        <v>12.133333333333333</v>
      </c>
      <c r="H48" s="114" t="s">
        <v>2735</v>
      </c>
      <c r="I48" s="116" t="s">
        <v>220</v>
      </c>
      <c r="J48" s="116" t="s">
        <v>507</v>
      </c>
      <c r="K48" s="196">
        <v>594338976</v>
      </c>
      <c r="L48" s="119" t="s">
        <v>1148</v>
      </c>
      <c r="M48" s="191">
        <v>1</v>
      </c>
      <c r="N48" s="119" t="s">
        <v>27</v>
      </c>
      <c r="O48" s="119"/>
      <c r="P48" s="79"/>
    </row>
    <row r="49" spans="1:16" s="6" customFormat="1" ht="24.75" customHeight="1" x14ac:dyDescent="0.25">
      <c r="A49" s="136">
        <v>2</v>
      </c>
      <c r="B49" s="117" t="s">
        <v>2733</v>
      </c>
      <c r="C49" s="119" t="s">
        <v>31</v>
      </c>
      <c r="D49" s="194">
        <v>232009010</v>
      </c>
      <c r="E49" s="195">
        <v>39829</v>
      </c>
      <c r="F49" s="195">
        <v>40178</v>
      </c>
      <c r="G49" s="165">
        <f t="shared" ref="G49:G107" si="1">IF(AND(E49&lt;&gt;"",F49&lt;&gt;""),((F49-E49)/30),"")</f>
        <v>11.633333333333333</v>
      </c>
      <c r="H49" s="197" t="s">
        <v>2735</v>
      </c>
      <c r="I49" s="116" t="s">
        <v>220</v>
      </c>
      <c r="J49" s="116" t="s">
        <v>505</v>
      </c>
      <c r="K49" s="198">
        <v>665837340</v>
      </c>
      <c r="L49" s="119" t="s">
        <v>1148</v>
      </c>
      <c r="M49" s="191">
        <v>1</v>
      </c>
      <c r="N49" s="119" t="s">
        <v>27</v>
      </c>
      <c r="O49" s="119"/>
      <c r="P49" s="79"/>
    </row>
    <row r="50" spans="1:16" s="6" customFormat="1" ht="24.75" customHeight="1" x14ac:dyDescent="0.25">
      <c r="A50" s="136">
        <v>3</v>
      </c>
      <c r="B50" s="117" t="s">
        <v>2733</v>
      </c>
      <c r="C50" s="119" t="s">
        <v>31</v>
      </c>
      <c r="D50" s="194">
        <v>232010227</v>
      </c>
      <c r="E50" s="195">
        <v>40205</v>
      </c>
      <c r="F50" s="195">
        <v>40386</v>
      </c>
      <c r="G50" s="165">
        <f t="shared" si="1"/>
        <v>6.0333333333333332</v>
      </c>
      <c r="H50" s="197" t="s">
        <v>2736</v>
      </c>
      <c r="I50" s="116" t="s">
        <v>220</v>
      </c>
      <c r="J50" s="116" t="s">
        <v>487</v>
      </c>
      <c r="K50" s="199">
        <v>2079947472</v>
      </c>
      <c r="L50" s="119" t="s">
        <v>26</v>
      </c>
      <c r="M50" s="191">
        <v>0.2</v>
      </c>
      <c r="N50" s="119" t="s">
        <v>27</v>
      </c>
      <c r="O50" s="119"/>
      <c r="P50" s="79"/>
    </row>
    <row r="51" spans="1:16" s="6" customFormat="1" ht="24.75" customHeight="1" outlineLevel="1" x14ac:dyDescent="0.25">
      <c r="A51" s="136">
        <v>4</v>
      </c>
      <c r="B51" s="117" t="s">
        <v>2733</v>
      </c>
      <c r="C51" s="119" t="s">
        <v>31</v>
      </c>
      <c r="D51" s="194">
        <v>232011208</v>
      </c>
      <c r="E51" s="195">
        <v>40574</v>
      </c>
      <c r="F51" s="195">
        <v>40908</v>
      </c>
      <c r="G51" s="165">
        <f t="shared" si="1"/>
        <v>11.133333333333333</v>
      </c>
      <c r="H51" s="197" t="s">
        <v>2735</v>
      </c>
      <c r="I51" s="116" t="s">
        <v>220</v>
      </c>
      <c r="J51" s="116" t="s">
        <v>510</v>
      </c>
      <c r="K51" s="199">
        <v>106194252</v>
      </c>
      <c r="L51" s="119" t="s">
        <v>1148</v>
      </c>
      <c r="M51" s="191">
        <v>1</v>
      </c>
      <c r="N51" s="119" t="s">
        <v>27</v>
      </c>
      <c r="O51" s="119"/>
      <c r="P51" s="79"/>
    </row>
    <row r="52" spans="1:16" s="7" customFormat="1" ht="24.75" customHeight="1" outlineLevel="1" x14ac:dyDescent="0.25">
      <c r="A52" s="137">
        <v>5</v>
      </c>
      <c r="B52" s="117" t="s">
        <v>2733</v>
      </c>
      <c r="C52" s="119" t="s">
        <v>31</v>
      </c>
      <c r="D52" s="194">
        <v>23002942013</v>
      </c>
      <c r="E52" s="195">
        <v>41563</v>
      </c>
      <c r="F52" s="195">
        <v>42004</v>
      </c>
      <c r="G52" s="165">
        <f t="shared" si="1"/>
        <v>14.7</v>
      </c>
      <c r="H52" s="197" t="s">
        <v>2737</v>
      </c>
      <c r="I52" s="116" t="s">
        <v>220</v>
      </c>
      <c r="J52" s="116" t="s">
        <v>500</v>
      </c>
      <c r="K52" s="199">
        <v>2885279275</v>
      </c>
      <c r="L52" s="119" t="s">
        <v>1148</v>
      </c>
      <c r="M52" s="191">
        <v>1</v>
      </c>
      <c r="N52" s="119" t="s">
        <v>27</v>
      </c>
      <c r="O52" s="119"/>
      <c r="P52" s="80"/>
    </row>
    <row r="53" spans="1:16" s="7" customFormat="1" ht="24.75" customHeight="1" outlineLevel="1" x14ac:dyDescent="0.25">
      <c r="A53" s="137">
        <v>6</v>
      </c>
      <c r="B53" s="117" t="s">
        <v>2733</v>
      </c>
      <c r="C53" s="119" t="s">
        <v>31</v>
      </c>
      <c r="D53" s="194">
        <v>23009882014</v>
      </c>
      <c r="E53" s="195">
        <v>42005</v>
      </c>
      <c r="F53" s="195">
        <v>42369</v>
      </c>
      <c r="G53" s="165">
        <f t="shared" si="1"/>
        <v>12.133333333333333</v>
      </c>
      <c r="H53" s="197" t="s">
        <v>2738</v>
      </c>
      <c r="I53" s="116" t="s">
        <v>220</v>
      </c>
      <c r="J53" s="116" t="s">
        <v>487</v>
      </c>
      <c r="K53" s="199">
        <v>2834390429</v>
      </c>
      <c r="L53" s="119" t="s">
        <v>1148</v>
      </c>
      <c r="M53" s="191">
        <v>1</v>
      </c>
      <c r="N53" s="119" t="s">
        <v>27</v>
      </c>
      <c r="O53" s="119"/>
      <c r="P53" s="80"/>
    </row>
    <row r="54" spans="1:16" s="7" customFormat="1" ht="24.75" customHeight="1" outlineLevel="1" x14ac:dyDescent="0.25">
      <c r="A54" s="137">
        <v>7</v>
      </c>
      <c r="B54" s="117" t="s">
        <v>2733</v>
      </c>
      <c r="C54" s="119" t="s">
        <v>31</v>
      </c>
      <c r="D54" s="194">
        <v>23002812019</v>
      </c>
      <c r="E54" s="195">
        <v>43739</v>
      </c>
      <c r="F54" s="195">
        <v>43822</v>
      </c>
      <c r="G54" s="165">
        <f t="shared" si="1"/>
        <v>2.7666666666666666</v>
      </c>
      <c r="H54" s="197" t="s">
        <v>2739</v>
      </c>
      <c r="I54" s="116" t="s">
        <v>220</v>
      </c>
      <c r="J54" s="116" t="s">
        <v>490</v>
      </c>
      <c r="K54" s="199">
        <v>319893624</v>
      </c>
      <c r="L54" s="119" t="s">
        <v>1148</v>
      </c>
      <c r="M54" s="191">
        <v>1</v>
      </c>
      <c r="N54" s="119" t="s">
        <v>27</v>
      </c>
      <c r="O54" s="119"/>
      <c r="P54" s="80"/>
    </row>
    <row r="55" spans="1:16" s="7" customFormat="1" ht="24.75" customHeight="1" outlineLevel="1" x14ac:dyDescent="0.25">
      <c r="A55" s="137">
        <v>8</v>
      </c>
      <c r="B55" s="117" t="s">
        <v>2734</v>
      </c>
      <c r="C55" s="119" t="s">
        <v>31</v>
      </c>
      <c r="D55" s="194">
        <v>91000552020</v>
      </c>
      <c r="E55" s="195">
        <v>43879</v>
      </c>
      <c r="F55" s="195">
        <v>44189</v>
      </c>
      <c r="G55" s="165">
        <f t="shared" si="1"/>
        <v>10.333333333333334</v>
      </c>
      <c r="H55" s="197" t="s">
        <v>2737</v>
      </c>
      <c r="I55" s="116" t="s">
        <v>1109</v>
      </c>
      <c r="J55" s="116" t="s">
        <v>1111</v>
      </c>
      <c r="K55" s="199">
        <v>780565398</v>
      </c>
      <c r="L55" s="119" t="s">
        <v>1148</v>
      </c>
      <c r="M55" s="191">
        <v>1</v>
      </c>
      <c r="N55" s="119" t="s">
        <v>27</v>
      </c>
      <c r="O55" s="119"/>
      <c r="P55" s="80"/>
    </row>
    <row r="56" spans="1:16" s="7" customFormat="1" ht="24.75" customHeight="1" outlineLevel="1" x14ac:dyDescent="0.25">
      <c r="A56" s="137">
        <v>9</v>
      </c>
      <c r="B56" s="117"/>
      <c r="C56" s="119"/>
      <c r="D56" s="116"/>
      <c r="E56" s="138"/>
      <c r="F56" s="138"/>
      <c r="G56" s="165" t="str">
        <f t="shared" si="1"/>
        <v/>
      </c>
      <c r="H56" s="117"/>
      <c r="I56" s="116"/>
      <c r="J56" s="116"/>
      <c r="K56" s="113"/>
      <c r="L56" s="119"/>
      <c r="M56" s="112"/>
      <c r="N56" s="119"/>
      <c r="O56" s="119"/>
      <c r="P56" s="80"/>
    </row>
    <row r="57" spans="1:16" s="7" customFormat="1" ht="24.75" customHeight="1" outlineLevel="1" x14ac:dyDescent="0.25">
      <c r="A57" s="137">
        <v>10</v>
      </c>
      <c r="B57" s="117"/>
      <c r="C57" s="119"/>
      <c r="D57" s="116"/>
      <c r="E57" s="138"/>
      <c r="F57" s="138"/>
      <c r="G57" s="165" t="str">
        <f t="shared" si="1"/>
        <v/>
      </c>
      <c r="H57" s="117"/>
      <c r="I57" s="116"/>
      <c r="J57" s="116"/>
      <c r="K57" s="118"/>
      <c r="L57" s="119"/>
      <c r="M57" s="112"/>
      <c r="N57" s="119"/>
      <c r="O57" s="119"/>
      <c r="P57" s="80"/>
    </row>
    <row r="58" spans="1:16" s="7" customFormat="1" ht="24.75" customHeight="1" outlineLevel="1" x14ac:dyDescent="0.25">
      <c r="A58" s="137">
        <v>11</v>
      </c>
      <c r="B58" s="117"/>
      <c r="C58" s="119"/>
      <c r="D58" s="116"/>
      <c r="E58" s="138"/>
      <c r="F58" s="138"/>
      <c r="G58" s="165" t="str">
        <f t="shared" si="1"/>
        <v/>
      </c>
      <c r="H58" s="117"/>
      <c r="I58" s="116"/>
      <c r="J58" s="116"/>
      <c r="K58" s="118"/>
      <c r="L58" s="119"/>
      <c r="M58" s="112"/>
      <c r="N58" s="119"/>
      <c r="O58" s="119"/>
      <c r="P58" s="80"/>
    </row>
    <row r="59" spans="1:16" s="7" customFormat="1" ht="24.75" customHeight="1" outlineLevel="1" x14ac:dyDescent="0.25">
      <c r="A59" s="137">
        <v>12</v>
      </c>
      <c r="B59" s="117"/>
      <c r="C59" s="119"/>
      <c r="D59" s="116"/>
      <c r="E59" s="138"/>
      <c r="F59" s="138"/>
      <c r="G59" s="165" t="str">
        <f t="shared" si="1"/>
        <v/>
      </c>
      <c r="H59" s="117"/>
      <c r="I59" s="116"/>
      <c r="J59" s="116"/>
      <c r="K59" s="118"/>
      <c r="L59" s="119"/>
      <c r="M59" s="112"/>
      <c r="N59" s="119"/>
      <c r="O59" s="119"/>
      <c r="P59" s="80"/>
    </row>
    <row r="60" spans="1:16" s="7" customFormat="1" ht="24.75" customHeight="1" outlineLevel="1" x14ac:dyDescent="0.25">
      <c r="A60" s="137">
        <v>13</v>
      </c>
      <c r="B60" s="117"/>
      <c r="C60" s="119"/>
      <c r="D60" s="116"/>
      <c r="E60" s="138"/>
      <c r="F60" s="138"/>
      <c r="G60" s="165" t="str">
        <f t="shared" si="1"/>
        <v/>
      </c>
      <c r="H60" s="117"/>
      <c r="I60" s="116"/>
      <c r="J60" s="116"/>
      <c r="K60" s="118"/>
      <c r="L60" s="119"/>
      <c r="M60" s="112"/>
      <c r="N60" s="119"/>
      <c r="O60" s="119"/>
      <c r="P60" s="80"/>
    </row>
    <row r="61" spans="1:16" s="7" customFormat="1" ht="24.75" customHeight="1" outlineLevel="1" x14ac:dyDescent="0.25">
      <c r="A61" s="137">
        <v>14</v>
      </c>
      <c r="B61" s="117"/>
      <c r="C61" s="119"/>
      <c r="D61" s="116"/>
      <c r="E61" s="138"/>
      <c r="F61" s="138"/>
      <c r="G61" s="165" t="str">
        <f t="shared" si="1"/>
        <v/>
      </c>
      <c r="H61" s="117"/>
      <c r="I61" s="116"/>
      <c r="J61" s="116"/>
      <c r="K61" s="118"/>
      <c r="L61" s="119"/>
      <c r="M61" s="112"/>
      <c r="N61" s="119"/>
      <c r="O61" s="119"/>
      <c r="P61" s="80"/>
    </row>
    <row r="62" spans="1:16" s="7" customFormat="1" ht="24.75" customHeight="1" outlineLevel="1" x14ac:dyDescent="0.25">
      <c r="A62" s="137">
        <v>15</v>
      </c>
      <c r="B62" s="117"/>
      <c r="C62" s="119"/>
      <c r="D62" s="116"/>
      <c r="E62" s="138"/>
      <c r="F62" s="138"/>
      <c r="G62" s="165" t="str">
        <f t="shared" si="1"/>
        <v/>
      </c>
      <c r="H62" s="117"/>
      <c r="I62" s="116"/>
      <c r="J62" s="116"/>
      <c r="K62" s="118"/>
      <c r="L62" s="119"/>
      <c r="M62" s="112"/>
      <c r="N62" s="119"/>
      <c r="O62" s="119"/>
      <c r="P62" s="80"/>
    </row>
    <row r="63" spans="1:16" s="7" customFormat="1" ht="24.75" customHeight="1" outlineLevel="1" x14ac:dyDescent="0.25">
      <c r="A63" s="137">
        <v>16</v>
      </c>
      <c r="B63" s="117"/>
      <c r="C63" s="119"/>
      <c r="D63" s="116"/>
      <c r="E63" s="138"/>
      <c r="F63" s="138"/>
      <c r="G63" s="165" t="str">
        <f t="shared" si="1"/>
        <v/>
      </c>
      <c r="H63" s="117"/>
      <c r="I63" s="116"/>
      <c r="J63" s="116"/>
      <c r="K63" s="118"/>
      <c r="L63" s="119"/>
      <c r="M63" s="112"/>
      <c r="N63" s="119"/>
      <c r="O63" s="119"/>
      <c r="P63" s="80"/>
    </row>
    <row r="64" spans="1:16" s="7" customFormat="1" ht="24.75" customHeight="1" outlineLevel="1" x14ac:dyDescent="0.25">
      <c r="A64" s="137">
        <v>17</v>
      </c>
      <c r="B64" s="117"/>
      <c r="C64" s="119"/>
      <c r="D64" s="116"/>
      <c r="E64" s="138"/>
      <c r="F64" s="138"/>
      <c r="G64" s="165" t="str">
        <f t="shared" si="1"/>
        <v/>
      </c>
      <c r="H64" s="117"/>
      <c r="I64" s="116"/>
      <c r="J64" s="116"/>
      <c r="K64" s="118"/>
      <c r="L64" s="119"/>
      <c r="M64" s="112"/>
      <c r="N64" s="119"/>
      <c r="O64" s="119"/>
      <c r="P64" s="80"/>
    </row>
    <row r="65" spans="1:16" s="7" customFormat="1" ht="24.75" customHeight="1" outlineLevel="1" x14ac:dyDescent="0.25">
      <c r="A65" s="137">
        <v>18</v>
      </c>
      <c r="B65" s="117"/>
      <c r="C65" s="119"/>
      <c r="D65" s="116"/>
      <c r="E65" s="138"/>
      <c r="F65" s="138"/>
      <c r="G65" s="165" t="str">
        <f t="shared" si="1"/>
        <v/>
      </c>
      <c r="H65" s="117"/>
      <c r="I65" s="116"/>
      <c r="J65" s="116"/>
      <c r="K65" s="118"/>
      <c r="L65" s="119"/>
      <c r="M65" s="112"/>
      <c r="N65" s="119"/>
      <c r="O65" s="119"/>
      <c r="P65" s="80"/>
    </row>
    <row r="66" spans="1:16" s="7" customFormat="1" ht="24.75" customHeight="1" outlineLevel="1" x14ac:dyDescent="0.25">
      <c r="A66" s="137">
        <v>19</v>
      </c>
      <c r="B66" s="117"/>
      <c r="C66" s="119"/>
      <c r="D66" s="116"/>
      <c r="E66" s="138"/>
      <c r="F66" s="138"/>
      <c r="G66" s="165" t="str">
        <f t="shared" si="1"/>
        <v/>
      </c>
      <c r="H66" s="117"/>
      <c r="I66" s="116"/>
      <c r="J66" s="116"/>
      <c r="K66" s="118"/>
      <c r="L66" s="119"/>
      <c r="M66" s="112"/>
      <c r="N66" s="119"/>
      <c r="O66" s="119"/>
      <c r="P66" s="80"/>
    </row>
    <row r="67" spans="1:16" s="7" customFormat="1" ht="24.75" customHeight="1" outlineLevel="1" x14ac:dyDescent="0.25">
      <c r="A67" s="137">
        <v>20</v>
      </c>
      <c r="B67" s="117"/>
      <c r="C67" s="119"/>
      <c r="D67" s="116"/>
      <c r="E67" s="138"/>
      <c r="F67" s="138"/>
      <c r="G67" s="165" t="str">
        <f t="shared" ref="G67:G81" si="2">IF(AND(E67&lt;&gt;"",F67&lt;&gt;""),((F67-E67)/30),"")</f>
        <v/>
      </c>
      <c r="H67" s="117"/>
      <c r="I67" s="116"/>
      <c r="J67" s="116"/>
      <c r="K67" s="118"/>
      <c r="L67" s="119"/>
      <c r="M67" s="112"/>
      <c r="N67" s="119"/>
      <c r="O67" s="119"/>
      <c r="P67" s="80"/>
    </row>
    <row r="68" spans="1:16" s="7" customFormat="1" ht="24.75" customHeight="1" outlineLevel="1" x14ac:dyDescent="0.25">
      <c r="A68" s="137">
        <v>21</v>
      </c>
      <c r="B68" s="117"/>
      <c r="C68" s="119"/>
      <c r="D68" s="116"/>
      <c r="E68" s="138"/>
      <c r="F68" s="138"/>
      <c r="G68" s="165" t="str">
        <f t="shared" si="2"/>
        <v/>
      </c>
      <c r="H68" s="117"/>
      <c r="I68" s="116"/>
      <c r="J68" s="116"/>
      <c r="K68" s="118"/>
      <c r="L68" s="119"/>
      <c r="M68" s="112"/>
      <c r="N68" s="119"/>
      <c r="O68" s="119"/>
      <c r="P68" s="80"/>
    </row>
    <row r="69" spans="1:16" s="7" customFormat="1" ht="24.75" customHeight="1" outlineLevel="1" x14ac:dyDescent="0.25">
      <c r="A69" s="137">
        <v>22</v>
      </c>
      <c r="B69" s="117"/>
      <c r="C69" s="119"/>
      <c r="D69" s="116"/>
      <c r="E69" s="138"/>
      <c r="F69" s="138"/>
      <c r="G69" s="165" t="str">
        <f t="shared" si="2"/>
        <v/>
      </c>
      <c r="H69" s="117"/>
      <c r="I69" s="116"/>
      <c r="J69" s="116"/>
      <c r="K69" s="118"/>
      <c r="L69" s="119"/>
      <c r="M69" s="112"/>
      <c r="N69" s="119"/>
      <c r="O69" s="119"/>
      <c r="P69" s="80"/>
    </row>
    <row r="70" spans="1:16" s="7" customFormat="1" ht="24.75" customHeight="1" outlineLevel="1" x14ac:dyDescent="0.25">
      <c r="A70" s="137">
        <v>23</v>
      </c>
      <c r="B70" s="117"/>
      <c r="C70" s="119"/>
      <c r="D70" s="116"/>
      <c r="E70" s="138"/>
      <c r="F70" s="138"/>
      <c r="G70" s="165" t="str">
        <f t="shared" si="2"/>
        <v/>
      </c>
      <c r="H70" s="117"/>
      <c r="I70" s="116"/>
      <c r="J70" s="116"/>
      <c r="K70" s="118"/>
      <c r="L70" s="119"/>
      <c r="M70" s="112"/>
      <c r="N70" s="119"/>
      <c r="O70" s="119"/>
      <c r="P70" s="80"/>
    </row>
    <row r="71" spans="1:16" s="7" customFormat="1" ht="24.75" customHeight="1" outlineLevel="1" x14ac:dyDescent="0.25">
      <c r="A71" s="137">
        <v>24</v>
      </c>
      <c r="B71" s="117"/>
      <c r="C71" s="119"/>
      <c r="D71" s="116"/>
      <c r="E71" s="138"/>
      <c r="F71" s="138"/>
      <c r="G71" s="165" t="str">
        <f t="shared" si="2"/>
        <v/>
      </c>
      <c r="H71" s="117"/>
      <c r="I71" s="116"/>
      <c r="J71" s="116"/>
      <c r="K71" s="118"/>
      <c r="L71" s="119"/>
      <c r="M71" s="112"/>
      <c r="N71" s="119"/>
      <c r="O71" s="119"/>
      <c r="P71" s="80"/>
    </row>
    <row r="72" spans="1:16" s="7" customFormat="1" ht="24.75" customHeight="1" outlineLevel="1" x14ac:dyDescent="0.25">
      <c r="A72" s="137">
        <v>25</v>
      </c>
      <c r="B72" s="117"/>
      <c r="C72" s="119"/>
      <c r="D72" s="116"/>
      <c r="E72" s="138"/>
      <c r="F72" s="138"/>
      <c r="G72" s="165" t="str">
        <f t="shared" si="2"/>
        <v/>
      </c>
      <c r="H72" s="117"/>
      <c r="I72" s="116"/>
      <c r="J72" s="116"/>
      <c r="K72" s="118"/>
      <c r="L72" s="119"/>
      <c r="M72" s="112"/>
      <c r="N72" s="119"/>
      <c r="O72" s="119"/>
      <c r="P72" s="80"/>
    </row>
    <row r="73" spans="1:16" s="7" customFormat="1" ht="24.75" customHeight="1" outlineLevel="1" x14ac:dyDescent="0.25">
      <c r="A73" s="137">
        <v>26</v>
      </c>
      <c r="B73" s="117"/>
      <c r="C73" s="119"/>
      <c r="D73" s="116"/>
      <c r="E73" s="138"/>
      <c r="F73" s="138"/>
      <c r="G73" s="165" t="str">
        <f t="shared" si="2"/>
        <v/>
      </c>
      <c r="H73" s="117"/>
      <c r="I73" s="116"/>
      <c r="J73" s="116"/>
      <c r="K73" s="118"/>
      <c r="L73" s="119"/>
      <c r="M73" s="112"/>
      <c r="N73" s="119"/>
      <c r="O73" s="119"/>
      <c r="P73" s="80"/>
    </row>
    <row r="74" spans="1:16" s="7" customFormat="1" ht="24.75" customHeight="1" outlineLevel="1" x14ac:dyDescent="0.25">
      <c r="A74" s="137">
        <v>27</v>
      </c>
      <c r="B74" s="117"/>
      <c r="C74" s="119"/>
      <c r="D74" s="116"/>
      <c r="E74" s="138"/>
      <c r="F74" s="138"/>
      <c r="G74" s="165" t="str">
        <f t="shared" si="2"/>
        <v/>
      </c>
      <c r="H74" s="117"/>
      <c r="I74" s="116"/>
      <c r="J74" s="116"/>
      <c r="K74" s="118"/>
      <c r="L74" s="119"/>
      <c r="M74" s="112"/>
      <c r="N74" s="119"/>
      <c r="O74" s="119"/>
      <c r="P74" s="80"/>
    </row>
    <row r="75" spans="1:16" s="7" customFormat="1" ht="24.75" customHeight="1" outlineLevel="1" x14ac:dyDescent="0.25">
      <c r="A75" s="137">
        <v>28</v>
      </c>
      <c r="B75" s="117"/>
      <c r="C75" s="119"/>
      <c r="D75" s="116"/>
      <c r="E75" s="138"/>
      <c r="F75" s="138"/>
      <c r="G75" s="165" t="str">
        <f t="shared" si="2"/>
        <v/>
      </c>
      <c r="H75" s="117"/>
      <c r="I75" s="116"/>
      <c r="J75" s="116"/>
      <c r="K75" s="118"/>
      <c r="L75" s="119"/>
      <c r="M75" s="112"/>
      <c r="N75" s="119"/>
      <c r="O75" s="119"/>
      <c r="P75" s="80"/>
    </row>
    <row r="76" spans="1:16" s="7" customFormat="1" ht="24.75" customHeight="1" outlineLevel="1" x14ac:dyDescent="0.25">
      <c r="A76" s="137">
        <v>29</v>
      </c>
      <c r="B76" s="117"/>
      <c r="C76" s="119"/>
      <c r="D76" s="116"/>
      <c r="E76" s="138"/>
      <c r="F76" s="138"/>
      <c r="G76" s="165" t="str">
        <f t="shared" si="2"/>
        <v/>
      </c>
      <c r="H76" s="117"/>
      <c r="I76" s="116"/>
      <c r="J76" s="116"/>
      <c r="K76" s="118"/>
      <c r="L76" s="119"/>
      <c r="M76" s="112"/>
      <c r="N76" s="119"/>
      <c r="O76" s="119"/>
      <c r="P76" s="80"/>
    </row>
    <row r="77" spans="1:16" s="7" customFormat="1" ht="24.75" customHeight="1" outlineLevel="1" x14ac:dyDescent="0.25">
      <c r="A77" s="137">
        <v>30</v>
      </c>
      <c r="B77" s="117"/>
      <c r="C77" s="119"/>
      <c r="D77" s="116"/>
      <c r="E77" s="138"/>
      <c r="F77" s="138"/>
      <c r="G77" s="165" t="str">
        <f t="shared" si="2"/>
        <v/>
      </c>
      <c r="H77" s="117"/>
      <c r="I77" s="116"/>
      <c r="J77" s="116"/>
      <c r="K77" s="118"/>
      <c r="L77" s="119"/>
      <c r="M77" s="112"/>
      <c r="N77" s="119"/>
      <c r="O77" s="119"/>
      <c r="P77" s="80"/>
    </row>
    <row r="78" spans="1:16" s="7" customFormat="1" ht="24.75" customHeight="1" outlineLevel="1" x14ac:dyDescent="0.25">
      <c r="A78" s="137">
        <v>31</v>
      </c>
      <c r="B78" s="117"/>
      <c r="C78" s="119"/>
      <c r="D78" s="116"/>
      <c r="E78" s="138"/>
      <c r="F78" s="138"/>
      <c r="G78" s="165" t="str">
        <f t="shared" si="2"/>
        <v/>
      </c>
      <c r="H78" s="117"/>
      <c r="I78" s="116"/>
      <c r="J78" s="116"/>
      <c r="K78" s="118"/>
      <c r="L78" s="119"/>
      <c r="M78" s="112"/>
      <c r="N78" s="119"/>
      <c r="O78" s="119"/>
      <c r="P78" s="80"/>
    </row>
    <row r="79" spans="1:16" s="7" customFormat="1" ht="24.75" customHeight="1" outlineLevel="1" x14ac:dyDescent="0.25">
      <c r="A79" s="137">
        <v>32</v>
      </c>
      <c r="B79" s="117"/>
      <c r="C79" s="119"/>
      <c r="D79" s="116"/>
      <c r="E79" s="138"/>
      <c r="F79" s="138"/>
      <c r="G79" s="165" t="str">
        <f t="shared" si="2"/>
        <v/>
      </c>
      <c r="H79" s="117"/>
      <c r="I79" s="116"/>
      <c r="J79" s="116"/>
      <c r="K79" s="118"/>
      <c r="L79" s="119"/>
      <c r="M79" s="112"/>
      <c r="N79" s="119"/>
      <c r="O79" s="119"/>
      <c r="P79" s="80"/>
    </row>
    <row r="80" spans="1:16" s="7" customFormat="1" ht="24.75" customHeight="1" outlineLevel="1" x14ac:dyDescent="0.25">
      <c r="A80" s="137">
        <v>33</v>
      </c>
      <c r="B80" s="117"/>
      <c r="C80" s="119"/>
      <c r="D80" s="116"/>
      <c r="E80" s="138"/>
      <c r="F80" s="138"/>
      <c r="G80" s="165" t="str">
        <f t="shared" si="2"/>
        <v/>
      </c>
      <c r="H80" s="117"/>
      <c r="I80" s="116"/>
      <c r="J80" s="116"/>
      <c r="K80" s="118"/>
      <c r="L80" s="119"/>
      <c r="M80" s="112"/>
      <c r="N80" s="119"/>
      <c r="O80" s="119"/>
      <c r="P80" s="80"/>
    </row>
    <row r="81" spans="1:16" s="7" customFormat="1" ht="24.75" customHeight="1" outlineLevel="1" x14ac:dyDescent="0.25">
      <c r="A81" s="137">
        <v>34</v>
      </c>
      <c r="B81" s="117"/>
      <c r="C81" s="119"/>
      <c r="D81" s="116"/>
      <c r="E81" s="138"/>
      <c r="F81" s="138"/>
      <c r="G81" s="165" t="str">
        <f t="shared" si="2"/>
        <v/>
      </c>
      <c r="H81" s="117"/>
      <c r="I81" s="116"/>
      <c r="J81" s="116"/>
      <c r="K81" s="118"/>
      <c r="L81" s="119"/>
      <c r="M81" s="112"/>
      <c r="N81" s="119"/>
      <c r="O81" s="119"/>
      <c r="P81" s="80"/>
    </row>
    <row r="82" spans="1:16" s="7" customFormat="1" ht="24.75" customHeight="1" outlineLevel="1" x14ac:dyDescent="0.25">
      <c r="A82" s="137">
        <v>35</v>
      </c>
      <c r="B82" s="117"/>
      <c r="C82" s="119"/>
      <c r="D82" s="116"/>
      <c r="E82" s="138"/>
      <c r="F82" s="138"/>
      <c r="G82" s="165" t="str">
        <f t="shared" si="1"/>
        <v/>
      </c>
      <c r="H82" s="117"/>
      <c r="I82" s="116"/>
      <c r="J82" s="116"/>
      <c r="K82" s="118"/>
      <c r="L82" s="119"/>
      <c r="M82" s="112"/>
      <c r="N82" s="119"/>
      <c r="O82" s="119"/>
      <c r="P82" s="80"/>
    </row>
    <row r="83" spans="1:16" s="7" customFormat="1" ht="24.75" customHeight="1" outlineLevel="1" x14ac:dyDescent="0.25">
      <c r="A83" s="137">
        <v>36</v>
      </c>
      <c r="B83" s="117"/>
      <c r="C83" s="119"/>
      <c r="D83" s="116"/>
      <c r="E83" s="138"/>
      <c r="F83" s="138"/>
      <c r="G83" s="165" t="str">
        <f t="shared" si="1"/>
        <v/>
      </c>
      <c r="H83" s="117"/>
      <c r="I83" s="116"/>
      <c r="J83" s="116"/>
      <c r="K83" s="118"/>
      <c r="L83" s="119"/>
      <c r="M83" s="112"/>
      <c r="N83" s="119"/>
      <c r="O83" s="119"/>
      <c r="P83" s="80"/>
    </row>
    <row r="84" spans="1:16" s="7" customFormat="1" ht="24.75" customHeight="1" outlineLevel="1" x14ac:dyDescent="0.25">
      <c r="A84" s="137">
        <v>37</v>
      </c>
      <c r="B84" s="117"/>
      <c r="C84" s="119"/>
      <c r="D84" s="116"/>
      <c r="E84" s="138"/>
      <c r="F84" s="138"/>
      <c r="G84" s="165" t="str">
        <f t="shared" si="1"/>
        <v/>
      </c>
      <c r="H84" s="117"/>
      <c r="I84" s="116"/>
      <c r="J84" s="116"/>
      <c r="K84" s="118"/>
      <c r="L84" s="119"/>
      <c r="M84" s="112"/>
      <c r="N84" s="119"/>
      <c r="O84" s="119"/>
      <c r="P84" s="80"/>
    </row>
    <row r="85" spans="1:16" s="7" customFormat="1" ht="24.75" customHeight="1" outlineLevel="1" x14ac:dyDescent="0.25">
      <c r="A85" s="137">
        <v>38</v>
      </c>
      <c r="B85" s="117"/>
      <c r="C85" s="119"/>
      <c r="D85" s="116"/>
      <c r="E85" s="138"/>
      <c r="F85" s="138"/>
      <c r="G85" s="165" t="str">
        <f t="shared" si="1"/>
        <v/>
      </c>
      <c r="H85" s="117"/>
      <c r="I85" s="116"/>
      <c r="J85" s="116"/>
      <c r="K85" s="118"/>
      <c r="L85" s="119"/>
      <c r="M85" s="112"/>
      <c r="N85" s="119"/>
      <c r="O85" s="119"/>
      <c r="P85" s="80"/>
    </row>
    <row r="86" spans="1:16" s="7" customFormat="1" ht="24.75" customHeight="1" outlineLevel="1" x14ac:dyDescent="0.25">
      <c r="A86" s="137">
        <v>39</v>
      </c>
      <c r="B86" s="117"/>
      <c r="C86" s="119"/>
      <c r="D86" s="116"/>
      <c r="E86" s="138"/>
      <c r="F86" s="138"/>
      <c r="G86" s="165" t="str">
        <f t="shared" si="1"/>
        <v/>
      </c>
      <c r="H86" s="117"/>
      <c r="I86" s="116"/>
      <c r="J86" s="116"/>
      <c r="K86" s="118"/>
      <c r="L86" s="119"/>
      <c r="M86" s="112"/>
      <c r="N86" s="119"/>
      <c r="O86" s="119"/>
      <c r="P86" s="80"/>
    </row>
    <row r="87" spans="1:16" s="7" customFormat="1" ht="24.75" customHeight="1" outlineLevel="1" x14ac:dyDescent="0.25">
      <c r="A87" s="137">
        <v>40</v>
      </c>
      <c r="B87" s="117"/>
      <c r="C87" s="119"/>
      <c r="D87" s="116"/>
      <c r="E87" s="138"/>
      <c r="F87" s="138"/>
      <c r="G87" s="165" t="str">
        <f t="shared" si="1"/>
        <v/>
      </c>
      <c r="H87" s="117"/>
      <c r="I87" s="116"/>
      <c r="J87" s="116"/>
      <c r="K87" s="118"/>
      <c r="L87" s="119"/>
      <c r="M87" s="112"/>
      <c r="N87" s="119"/>
      <c r="O87" s="119"/>
      <c r="P87" s="80"/>
    </row>
    <row r="88" spans="1:16" s="7" customFormat="1" ht="24.75" customHeight="1" outlineLevel="1" x14ac:dyDescent="0.25">
      <c r="A88" s="137">
        <v>41</v>
      </c>
      <c r="B88" s="117"/>
      <c r="C88" s="119"/>
      <c r="D88" s="116"/>
      <c r="E88" s="138"/>
      <c r="F88" s="138"/>
      <c r="G88" s="165" t="str">
        <f t="shared" si="1"/>
        <v/>
      </c>
      <c r="H88" s="117"/>
      <c r="I88" s="116"/>
      <c r="J88" s="116"/>
      <c r="K88" s="118"/>
      <c r="L88" s="119"/>
      <c r="M88" s="112"/>
      <c r="N88" s="119"/>
      <c r="O88" s="119"/>
      <c r="P88" s="80"/>
    </row>
    <row r="89" spans="1:16" s="7" customFormat="1" ht="24.75" customHeight="1" outlineLevel="1" x14ac:dyDescent="0.25">
      <c r="A89" s="137">
        <v>42</v>
      </c>
      <c r="B89" s="117"/>
      <c r="C89" s="119"/>
      <c r="D89" s="116"/>
      <c r="E89" s="138"/>
      <c r="F89" s="138"/>
      <c r="G89" s="165" t="str">
        <f t="shared" si="1"/>
        <v/>
      </c>
      <c r="H89" s="117"/>
      <c r="I89" s="116"/>
      <c r="J89" s="116"/>
      <c r="K89" s="118"/>
      <c r="L89" s="119"/>
      <c r="M89" s="112"/>
      <c r="N89" s="119"/>
      <c r="O89" s="119"/>
      <c r="P89" s="80"/>
    </row>
    <row r="90" spans="1:16" s="7" customFormat="1" ht="24.75" customHeight="1" outlineLevel="1" x14ac:dyDescent="0.25">
      <c r="A90" s="137">
        <v>43</v>
      </c>
      <c r="B90" s="117"/>
      <c r="C90" s="119"/>
      <c r="D90" s="116"/>
      <c r="E90" s="138"/>
      <c r="F90" s="138"/>
      <c r="G90" s="165" t="str">
        <f t="shared" si="1"/>
        <v/>
      </c>
      <c r="H90" s="117"/>
      <c r="I90" s="116"/>
      <c r="J90" s="116"/>
      <c r="K90" s="118"/>
      <c r="L90" s="119"/>
      <c r="M90" s="112"/>
      <c r="N90" s="119"/>
      <c r="O90" s="119"/>
      <c r="P90" s="80"/>
    </row>
    <row r="91" spans="1:16" s="7" customFormat="1" ht="24.75" customHeight="1" outlineLevel="1" x14ac:dyDescent="0.25">
      <c r="A91" s="137">
        <v>44</v>
      </c>
      <c r="B91" s="117"/>
      <c r="C91" s="119"/>
      <c r="D91" s="116"/>
      <c r="E91" s="138"/>
      <c r="F91" s="138"/>
      <c r="G91" s="165" t="str">
        <f t="shared" si="1"/>
        <v/>
      </c>
      <c r="H91" s="117"/>
      <c r="I91" s="116"/>
      <c r="J91" s="116"/>
      <c r="K91" s="118"/>
      <c r="L91" s="119"/>
      <c r="M91" s="112"/>
      <c r="N91" s="119"/>
      <c r="O91" s="119"/>
      <c r="P91" s="80"/>
    </row>
    <row r="92" spans="1:16" s="7" customFormat="1" ht="24.75" customHeight="1" outlineLevel="1" x14ac:dyDescent="0.25">
      <c r="A92" s="137">
        <v>45</v>
      </c>
      <c r="B92" s="117"/>
      <c r="C92" s="119"/>
      <c r="D92" s="116"/>
      <c r="E92" s="138"/>
      <c r="F92" s="138"/>
      <c r="G92" s="165" t="str">
        <f t="shared" si="1"/>
        <v/>
      </c>
      <c r="H92" s="117"/>
      <c r="I92" s="116"/>
      <c r="J92" s="116"/>
      <c r="K92" s="118"/>
      <c r="L92" s="119"/>
      <c r="M92" s="112"/>
      <c r="N92" s="119"/>
      <c r="O92" s="119"/>
      <c r="P92" s="80"/>
    </row>
    <row r="93" spans="1:16" s="7" customFormat="1" ht="24.75" customHeight="1" outlineLevel="1" x14ac:dyDescent="0.25">
      <c r="A93" s="137">
        <v>46</v>
      </c>
      <c r="B93" s="117"/>
      <c r="C93" s="119"/>
      <c r="D93" s="116"/>
      <c r="E93" s="138"/>
      <c r="F93" s="138"/>
      <c r="G93" s="165" t="str">
        <f t="shared" si="1"/>
        <v/>
      </c>
      <c r="H93" s="117"/>
      <c r="I93" s="116"/>
      <c r="J93" s="116"/>
      <c r="K93" s="118"/>
      <c r="L93" s="119"/>
      <c r="M93" s="112"/>
      <c r="N93" s="119"/>
      <c r="O93" s="119"/>
      <c r="P93" s="80"/>
    </row>
    <row r="94" spans="1:16" s="7" customFormat="1" ht="24.75" customHeight="1" outlineLevel="1" x14ac:dyDescent="0.25">
      <c r="A94" s="137">
        <v>47</v>
      </c>
      <c r="B94" s="117"/>
      <c r="C94" s="119"/>
      <c r="D94" s="116"/>
      <c r="E94" s="138"/>
      <c r="F94" s="138"/>
      <c r="G94" s="165" t="str">
        <f t="shared" si="1"/>
        <v/>
      </c>
      <c r="H94" s="117"/>
      <c r="I94" s="116"/>
      <c r="J94" s="116"/>
      <c r="K94" s="118"/>
      <c r="L94" s="119"/>
      <c r="M94" s="112"/>
      <c r="N94" s="119"/>
      <c r="O94" s="119"/>
      <c r="P94" s="80"/>
    </row>
    <row r="95" spans="1:16" s="7" customFormat="1" ht="24.75" customHeight="1" outlineLevel="1" x14ac:dyDescent="0.25">
      <c r="A95" s="137">
        <v>48</v>
      </c>
      <c r="B95" s="117"/>
      <c r="C95" s="119"/>
      <c r="D95" s="116"/>
      <c r="E95" s="138"/>
      <c r="F95" s="138"/>
      <c r="G95" s="165" t="str">
        <f t="shared" si="1"/>
        <v/>
      </c>
      <c r="H95" s="117"/>
      <c r="I95" s="116"/>
      <c r="J95" s="116"/>
      <c r="K95" s="118"/>
      <c r="L95" s="119"/>
      <c r="M95" s="112"/>
      <c r="N95" s="119"/>
      <c r="O95" s="119"/>
      <c r="P95" s="80"/>
    </row>
    <row r="96" spans="1:16" s="7" customFormat="1" ht="24.75" customHeight="1" outlineLevel="1" x14ac:dyDescent="0.25">
      <c r="A96" s="137">
        <v>49</v>
      </c>
      <c r="B96" s="117"/>
      <c r="C96" s="119"/>
      <c r="D96" s="116"/>
      <c r="E96" s="138"/>
      <c r="F96" s="138"/>
      <c r="G96" s="165" t="str">
        <f t="shared" si="1"/>
        <v/>
      </c>
      <c r="H96" s="117"/>
      <c r="I96" s="116"/>
      <c r="J96" s="116"/>
      <c r="K96" s="118"/>
      <c r="L96" s="119"/>
      <c r="M96" s="112"/>
      <c r="N96" s="119"/>
      <c r="O96" s="119"/>
      <c r="P96" s="80"/>
    </row>
    <row r="97" spans="1:16" s="7" customFormat="1" ht="24.75" customHeight="1" outlineLevel="1" x14ac:dyDescent="0.25">
      <c r="A97" s="137">
        <v>50</v>
      </c>
      <c r="B97" s="117"/>
      <c r="C97" s="119"/>
      <c r="D97" s="116"/>
      <c r="E97" s="138"/>
      <c r="F97" s="138"/>
      <c r="G97" s="165" t="str">
        <f t="shared" si="1"/>
        <v/>
      </c>
      <c r="H97" s="117"/>
      <c r="I97" s="116"/>
      <c r="J97" s="116"/>
      <c r="K97" s="118"/>
      <c r="L97" s="119"/>
      <c r="M97" s="112"/>
      <c r="N97" s="119"/>
      <c r="O97" s="119"/>
      <c r="P97" s="80"/>
    </row>
    <row r="98" spans="1:16" s="7" customFormat="1" ht="24.75" customHeight="1" outlineLevel="1" x14ac:dyDescent="0.25">
      <c r="A98" s="137">
        <v>51</v>
      </c>
      <c r="B98" s="117"/>
      <c r="C98" s="119"/>
      <c r="D98" s="116"/>
      <c r="E98" s="138"/>
      <c r="F98" s="138"/>
      <c r="G98" s="165" t="str">
        <f t="shared" si="1"/>
        <v/>
      </c>
      <c r="H98" s="117"/>
      <c r="I98" s="116"/>
      <c r="J98" s="116"/>
      <c r="K98" s="118"/>
      <c r="L98" s="119"/>
      <c r="M98" s="112"/>
      <c r="N98" s="119"/>
      <c r="O98" s="119"/>
      <c r="P98" s="80"/>
    </row>
    <row r="99" spans="1:16" s="7" customFormat="1" ht="24.75" customHeight="1" outlineLevel="1" x14ac:dyDescent="0.25">
      <c r="A99" s="137">
        <v>52</v>
      </c>
      <c r="B99" s="117"/>
      <c r="C99" s="119"/>
      <c r="D99" s="116"/>
      <c r="E99" s="138"/>
      <c r="F99" s="138"/>
      <c r="G99" s="165" t="str">
        <f t="shared" si="1"/>
        <v/>
      </c>
      <c r="H99" s="117"/>
      <c r="I99" s="116"/>
      <c r="J99" s="116"/>
      <c r="K99" s="118"/>
      <c r="L99" s="119"/>
      <c r="M99" s="112"/>
      <c r="N99" s="119"/>
      <c r="O99" s="119"/>
      <c r="P99" s="80"/>
    </row>
    <row r="100" spans="1:16" s="7" customFormat="1" ht="24.75" customHeight="1" outlineLevel="1" x14ac:dyDescent="0.25">
      <c r="A100" s="137">
        <v>53</v>
      </c>
      <c r="B100" s="117"/>
      <c r="C100" s="119"/>
      <c r="D100" s="116"/>
      <c r="E100" s="138"/>
      <c r="F100" s="138"/>
      <c r="G100" s="165" t="str">
        <f t="shared" si="1"/>
        <v/>
      </c>
      <c r="H100" s="117"/>
      <c r="I100" s="116"/>
      <c r="J100" s="116"/>
      <c r="K100" s="118"/>
      <c r="L100" s="119"/>
      <c r="M100" s="112"/>
      <c r="N100" s="119"/>
      <c r="O100" s="119"/>
      <c r="P100" s="80"/>
    </row>
    <row r="101" spans="1:16" s="7" customFormat="1" ht="24.75" customHeight="1" outlineLevel="1" x14ac:dyDescent="0.25">
      <c r="A101" s="137">
        <v>54</v>
      </c>
      <c r="B101" s="117"/>
      <c r="C101" s="119"/>
      <c r="D101" s="116"/>
      <c r="E101" s="138"/>
      <c r="F101" s="138"/>
      <c r="G101" s="165" t="str">
        <f t="shared" si="1"/>
        <v/>
      </c>
      <c r="H101" s="117"/>
      <c r="I101" s="116"/>
      <c r="J101" s="116"/>
      <c r="K101" s="118"/>
      <c r="L101" s="119"/>
      <c r="M101" s="112"/>
      <c r="N101" s="119"/>
      <c r="O101" s="119"/>
      <c r="P101" s="80"/>
    </row>
    <row r="102" spans="1:16" s="7" customFormat="1" ht="24.75" customHeight="1" outlineLevel="1" x14ac:dyDescent="0.25">
      <c r="A102" s="137">
        <v>55</v>
      </c>
      <c r="B102" s="117"/>
      <c r="C102" s="119"/>
      <c r="D102" s="116"/>
      <c r="E102" s="138"/>
      <c r="F102" s="138"/>
      <c r="G102" s="165" t="str">
        <f t="shared" si="1"/>
        <v/>
      </c>
      <c r="H102" s="117"/>
      <c r="I102" s="116"/>
      <c r="J102" s="116"/>
      <c r="K102" s="118"/>
      <c r="L102" s="119"/>
      <c r="M102" s="112"/>
      <c r="N102" s="119"/>
      <c r="O102" s="119"/>
      <c r="P102" s="80"/>
    </row>
    <row r="103" spans="1:16" s="7" customFormat="1" ht="24.75" customHeight="1" outlineLevel="1" x14ac:dyDescent="0.25">
      <c r="A103" s="137">
        <v>56</v>
      </c>
      <c r="B103" s="117"/>
      <c r="C103" s="119"/>
      <c r="D103" s="116"/>
      <c r="E103" s="138"/>
      <c r="F103" s="138"/>
      <c r="G103" s="165" t="str">
        <f t="shared" si="1"/>
        <v/>
      </c>
      <c r="H103" s="117"/>
      <c r="I103" s="116"/>
      <c r="J103" s="116"/>
      <c r="K103" s="118"/>
      <c r="L103" s="119"/>
      <c r="M103" s="112"/>
      <c r="N103" s="119"/>
      <c r="O103" s="119"/>
      <c r="P103" s="80"/>
    </row>
    <row r="104" spans="1:16" s="7" customFormat="1" ht="24.75" customHeight="1" outlineLevel="1" x14ac:dyDescent="0.25">
      <c r="A104" s="137">
        <v>57</v>
      </c>
      <c r="B104" s="117"/>
      <c r="C104" s="119"/>
      <c r="D104" s="116"/>
      <c r="E104" s="138"/>
      <c r="F104" s="138"/>
      <c r="G104" s="165" t="str">
        <f t="shared" si="1"/>
        <v/>
      </c>
      <c r="H104" s="117"/>
      <c r="I104" s="116"/>
      <c r="J104" s="116"/>
      <c r="K104" s="118"/>
      <c r="L104" s="119"/>
      <c r="M104" s="112"/>
      <c r="N104" s="119"/>
      <c r="O104" s="119"/>
      <c r="P104" s="80"/>
    </row>
    <row r="105" spans="1:16" s="7" customFormat="1" ht="24.75" customHeight="1" outlineLevel="1" x14ac:dyDescent="0.25">
      <c r="A105" s="137">
        <v>58</v>
      </c>
      <c r="B105" s="117"/>
      <c r="C105" s="119"/>
      <c r="D105" s="116"/>
      <c r="E105" s="138"/>
      <c r="F105" s="138"/>
      <c r="G105" s="165" t="str">
        <f t="shared" si="1"/>
        <v/>
      </c>
      <c r="H105" s="117"/>
      <c r="I105" s="116"/>
      <c r="J105" s="116"/>
      <c r="K105" s="118"/>
      <c r="L105" s="119"/>
      <c r="M105" s="112"/>
      <c r="N105" s="119"/>
      <c r="O105" s="119"/>
      <c r="P105" s="80"/>
    </row>
    <row r="106" spans="1:16" s="7" customFormat="1" ht="24.75" customHeight="1" outlineLevel="1" x14ac:dyDescent="0.25">
      <c r="A106" s="137">
        <v>59</v>
      </c>
      <c r="B106" s="117"/>
      <c r="C106" s="119"/>
      <c r="D106" s="116"/>
      <c r="E106" s="138"/>
      <c r="F106" s="138"/>
      <c r="G106" s="165" t="str">
        <f t="shared" si="1"/>
        <v/>
      </c>
      <c r="H106" s="117"/>
      <c r="I106" s="116"/>
      <c r="J106" s="116"/>
      <c r="K106" s="118"/>
      <c r="L106" s="119"/>
      <c r="M106" s="112"/>
      <c r="N106" s="119"/>
      <c r="O106" s="119"/>
      <c r="P106" s="80"/>
    </row>
    <row r="107" spans="1:16" s="7" customFormat="1" ht="24.75" customHeight="1" outlineLevel="1" thickBot="1" x14ac:dyDescent="0.3">
      <c r="A107" s="137">
        <v>60</v>
      </c>
      <c r="B107" s="117"/>
      <c r="C107" s="119"/>
      <c r="D107" s="116"/>
      <c r="E107" s="138"/>
      <c r="F107" s="138"/>
      <c r="G107" s="165" t="str">
        <f t="shared" si="1"/>
        <v/>
      </c>
      <c r="H107" s="117"/>
      <c r="I107" s="116"/>
      <c r="J107" s="116"/>
      <c r="K107" s="118"/>
      <c r="L107" s="119"/>
      <c r="M107" s="112"/>
      <c r="N107" s="119"/>
      <c r="O107" s="119"/>
      <c r="P107" s="80"/>
    </row>
    <row r="108" spans="1:16" ht="29.45" customHeight="1" thickBot="1" x14ac:dyDescent="0.3">
      <c r="O108" s="178" t="str">
        <f>HYPERLINK("#Integrante_4!A1","INICIO")</f>
        <v>INICIO</v>
      </c>
    </row>
    <row r="109" spans="1:16" s="19" customFormat="1" ht="31.5" customHeight="1" thickBot="1" x14ac:dyDescent="0.3">
      <c r="A109" s="216" t="s">
        <v>2638</v>
      </c>
      <c r="B109" s="217"/>
      <c r="C109" s="217"/>
      <c r="D109" s="217"/>
      <c r="E109" s="217"/>
      <c r="F109" s="217"/>
      <c r="G109" s="217"/>
      <c r="H109" s="217"/>
      <c r="I109" s="217"/>
      <c r="J109" s="217"/>
      <c r="K109" s="217"/>
      <c r="L109" s="217"/>
      <c r="M109" s="217"/>
      <c r="N109" s="217"/>
      <c r="O109" s="218"/>
      <c r="P109" s="77"/>
    </row>
    <row r="110" spans="1:16" ht="15" customHeight="1" x14ac:dyDescent="0.25">
      <c r="A110" s="219" t="s">
        <v>2660</v>
      </c>
      <c r="B110" s="220"/>
      <c r="C110" s="220"/>
      <c r="D110" s="220"/>
      <c r="E110" s="220"/>
      <c r="F110" s="220"/>
      <c r="G110" s="220"/>
      <c r="H110" s="220"/>
      <c r="I110" s="220"/>
      <c r="J110" s="220"/>
      <c r="K110" s="220"/>
      <c r="L110" s="220"/>
      <c r="M110" s="220"/>
      <c r="N110" s="220"/>
      <c r="O110" s="221"/>
    </row>
    <row r="111" spans="1:16" x14ac:dyDescent="0.25">
      <c r="A111" s="222"/>
      <c r="B111" s="223"/>
      <c r="C111" s="223"/>
      <c r="D111" s="223"/>
      <c r="E111" s="223"/>
      <c r="F111" s="223"/>
      <c r="G111" s="223"/>
      <c r="H111" s="223"/>
      <c r="I111" s="223"/>
      <c r="J111" s="223"/>
      <c r="K111" s="223"/>
      <c r="L111" s="223"/>
      <c r="M111" s="223"/>
      <c r="N111" s="223"/>
      <c r="O111" s="224"/>
    </row>
    <row r="112" spans="1:16" s="1" customFormat="1" ht="26.25" customHeight="1" x14ac:dyDescent="0.25">
      <c r="I112" s="229" t="s">
        <v>9</v>
      </c>
      <c r="J112" s="230"/>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6">
        <v>1</v>
      </c>
      <c r="B114" s="168" t="s">
        <v>2671</v>
      </c>
      <c r="C114" s="169" t="s">
        <v>31</v>
      </c>
      <c r="D114" s="116"/>
      <c r="E114" s="138"/>
      <c r="F114" s="138"/>
      <c r="G114" s="165" t="str">
        <f>IF(AND(E114&lt;&gt;"",F114&lt;&gt;""),((F114-E114)/30),"")</f>
        <v/>
      </c>
      <c r="H114" s="117"/>
      <c r="I114" s="116"/>
      <c r="J114" s="116"/>
      <c r="K114" s="118"/>
      <c r="L114" s="101" t="str">
        <f>+IF(AND(K114&gt;0,O114="Ejecución"),(K114/877802)*Tabla289[[#This Row],[% participación]],IF(AND(K114&gt;0,O114&lt;&gt;"Ejecución"),"-",""))</f>
        <v/>
      </c>
      <c r="M114" s="119"/>
      <c r="N114" s="174" t="str">
        <f>+IF(M116="No",1,IF(M116="Si","Ingrese %",""))</f>
        <v/>
      </c>
      <c r="O114" s="170" t="s">
        <v>1150</v>
      </c>
      <c r="P114" s="79"/>
    </row>
    <row r="115" spans="1:16" s="6" customFormat="1" ht="24.75" customHeight="1" x14ac:dyDescent="0.25">
      <c r="A115" s="136">
        <v>2</v>
      </c>
      <c r="B115" s="168" t="s">
        <v>2671</v>
      </c>
      <c r="C115" s="169" t="s">
        <v>31</v>
      </c>
      <c r="D115" s="116"/>
      <c r="E115" s="138"/>
      <c r="F115" s="138"/>
      <c r="G115" s="165" t="str">
        <f t="shared" ref="G115:G160" si="3">IF(AND(E115&lt;&gt;"",F115&lt;&gt;""),((F115-E115)/30),"")</f>
        <v/>
      </c>
      <c r="H115" s="117"/>
      <c r="I115" s="116"/>
      <c r="J115" s="116"/>
      <c r="K115" s="68"/>
      <c r="L115" s="101" t="str">
        <f>+IF(AND(K115&gt;0,O115="Ejecución"),(K115/877802)*Tabla289[[#This Row],[% participación]],IF(AND(K115&gt;0,O115&lt;&gt;"Ejecución"),"-",""))</f>
        <v/>
      </c>
      <c r="M115" s="119"/>
      <c r="N115" s="174" t="str">
        <f>+IF(M116="No",1,IF(M116="Si","Ingrese %",""))</f>
        <v/>
      </c>
      <c r="O115" s="170" t="s">
        <v>1150</v>
      </c>
      <c r="P115" s="79"/>
    </row>
    <row r="116" spans="1:16" s="6" customFormat="1" ht="24.75" customHeight="1" x14ac:dyDescent="0.25">
      <c r="A116" s="136">
        <v>3</v>
      </c>
      <c r="B116" s="168" t="s">
        <v>2671</v>
      </c>
      <c r="C116" s="169" t="s">
        <v>31</v>
      </c>
      <c r="D116" s="116"/>
      <c r="E116" s="138"/>
      <c r="F116" s="138"/>
      <c r="G116" s="165" t="str">
        <f t="shared" si="3"/>
        <v/>
      </c>
      <c r="H116" s="117"/>
      <c r="I116" s="116"/>
      <c r="J116" s="116"/>
      <c r="K116" s="68"/>
      <c r="L116" s="101" t="str">
        <f>+IF(AND(K116&gt;0,O116="Ejecución"),(K116/877802)*Tabla289[[#This Row],[% participación]],IF(AND(K116&gt;0,O116&lt;&gt;"Ejecución"),"-",""))</f>
        <v/>
      </c>
      <c r="M116" s="119"/>
      <c r="N116" s="174" t="str">
        <f t="shared" ref="N116:N160" si="4">+IF(M116="No",1,IF(M116="Si","Ingrese %",""))</f>
        <v/>
      </c>
      <c r="O116" s="170" t="s">
        <v>1150</v>
      </c>
      <c r="P116" s="79"/>
    </row>
    <row r="117" spans="1:16" s="6" customFormat="1" ht="24.75" customHeight="1" outlineLevel="1" x14ac:dyDescent="0.25">
      <c r="A117" s="136">
        <v>4</v>
      </c>
      <c r="B117" s="168" t="s">
        <v>2671</v>
      </c>
      <c r="C117" s="169" t="s">
        <v>31</v>
      </c>
      <c r="D117" s="116"/>
      <c r="E117" s="138"/>
      <c r="F117" s="138"/>
      <c r="G117" s="165" t="str">
        <f t="shared" si="3"/>
        <v/>
      </c>
      <c r="H117" s="117"/>
      <c r="I117" s="116"/>
      <c r="J117" s="116"/>
      <c r="K117" s="68"/>
      <c r="L117" s="101" t="str">
        <f>+IF(AND(K117&gt;0,O117="Ejecución"),(K117/877802)*Tabla289[[#This Row],[% participación]],IF(AND(K117&gt;0,O117&lt;&gt;"Ejecución"),"-",""))</f>
        <v/>
      </c>
      <c r="M117" s="119"/>
      <c r="N117" s="174" t="str">
        <f t="shared" si="4"/>
        <v/>
      </c>
      <c r="O117" s="170" t="s">
        <v>1150</v>
      </c>
      <c r="P117" s="79"/>
    </row>
    <row r="118" spans="1:16" s="7" customFormat="1" ht="24.75" customHeight="1" outlineLevel="1" x14ac:dyDescent="0.25">
      <c r="A118" s="137">
        <v>5</v>
      </c>
      <c r="B118" s="168" t="s">
        <v>2671</v>
      </c>
      <c r="C118" s="169" t="s">
        <v>31</v>
      </c>
      <c r="D118" s="116"/>
      <c r="E118" s="138"/>
      <c r="F118" s="138"/>
      <c r="G118" s="165" t="str">
        <f t="shared" si="3"/>
        <v/>
      </c>
      <c r="H118" s="117"/>
      <c r="I118" s="116"/>
      <c r="J118" s="116"/>
      <c r="K118" s="68"/>
      <c r="L118" s="101" t="str">
        <f>+IF(AND(K118&gt;0,O118="Ejecución"),(K118/877802)*Tabla289[[#This Row],[% participación]],IF(AND(K118&gt;0,O118&lt;&gt;"Ejecución"),"-",""))</f>
        <v/>
      </c>
      <c r="M118" s="119"/>
      <c r="N118" s="174" t="str">
        <f t="shared" si="4"/>
        <v/>
      </c>
      <c r="O118" s="170" t="s">
        <v>1150</v>
      </c>
      <c r="P118" s="80"/>
    </row>
    <row r="119" spans="1:16" s="7" customFormat="1" ht="24.75" customHeight="1" outlineLevel="1" x14ac:dyDescent="0.25">
      <c r="A119" s="137">
        <v>6</v>
      </c>
      <c r="B119" s="168" t="s">
        <v>2671</v>
      </c>
      <c r="C119" s="169" t="s">
        <v>31</v>
      </c>
      <c r="D119" s="116"/>
      <c r="E119" s="138"/>
      <c r="F119" s="138"/>
      <c r="G119" s="165" t="str">
        <f t="shared" si="3"/>
        <v/>
      </c>
      <c r="H119" s="117"/>
      <c r="I119" s="116"/>
      <c r="J119" s="116"/>
      <c r="K119" s="68"/>
      <c r="L119" s="101" t="str">
        <f>+IF(AND(K119&gt;0,O119="Ejecución"),(K119/877802)*Tabla289[[#This Row],[% participación]],IF(AND(K119&gt;0,O119&lt;&gt;"Ejecución"),"-",""))</f>
        <v/>
      </c>
      <c r="M119" s="119"/>
      <c r="N119" s="174" t="str">
        <f t="shared" si="4"/>
        <v/>
      </c>
      <c r="O119" s="170" t="s">
        <v>1150</v>
      </c>
      <c r="P119" s="80"/>
    </row>
    <row r="120" spans="1:16" s="7" customFormat="1" ht="24.75" customHeight="1" outlineLevel="1" x14ac:dyDescent="0.25">
      <c r="A120" s="137">
        <v>7</v>
      </c>
      <c r="B120" s="168" t="s">
        <v>2671</v>
      </c>
      <c r="C120" s="169" t="s">
        <v>31</v>
      </c>
      <c r="D120" s="116"/>
      <c r="E120" s="138"/>
      <c r="F120" s="138"/>
      <c r="G120" s="165" t="str">
        <f t="shared" si="3"/>
        <v/>
      </c>
      <c r="H120" s="117"/>
      <c r="I120" s="116"/>
      <c r="J120" s="116"/>
      <c r="K120" s="68"/>
      <c r="L120" s="101" t="str">
        <f>+IF(AND(K120&gt;0,O120="Ejecución"),(K120/877802)*Tabla289[[#This Row],[% participación]],IF(AND(K120&gt;0,O120&lt;&gt;"Ejecución"),"-",""))</f>
        <v/>
      </c>
      <c r="M120" s="119"/>
      <c r="N120" s="174" t="str">
        <f t="shared" si="4"/>
        <v/>
      </c>
      <c r="O120" s="170" t="s">
        <v>1150</v>
      </c>
      <c r="P120" s="80"/>
    </row>
    <row r="121" spans="1:16" s="7" customFormat="1" ht="24.75" customHeight="1" outlineLevel="1" x14ac:dyDescent="0.25">
      <c r="A121" s="137">
        <v>8</v>
      </c>
      <c r="B121" s="168" t="s">
        <v>2671</v>
      </c>
      <c r="C121" s="169" t="s">
        <v>31</v>
      </c>
      <c r="D121" s="116"/>
      <c r="E121" s="138"/>
      <c r="F121" s="138"/>
      <c r="G121" s="165" t="str">
        <f t="shared" si="3"/>
        <v/>
      </c>
      <c r="H121" s="114"/>
      <c r="I121" s="116"/>
      <c r="J121" s="116"/>
      <c r="K121" s="68"/>
      <c r="L121" s="101" t="str">
        <f>+IF(AND(K121&gt;0,O121="Ejecución"),(K121/877802)*Tabla289[[#This Row],[% participación]],IF(AND(K121&gt;0,O121&lt;&gt;"Ejecución"),"-",""))</f>
        <v/>
      </c>
      <c r="M121" s="119"/>
      <c r="N121" s="174" t="str">
        <f t="shared" si="4"/>
        <v/>
      </c>
      <c r="O121" s="170" t="s">
        <v>1150</v>
      </c>
      <c r="P121" s="80"/>
    </row>
    <row r="122" spans="1:16" s="7" customFormat="1" ht="24.75" customHeight="1" outlineLevel="1" x14ac:dyDescent="0.25">
      <c r="A122" s="137">
        <v>9</v>
      </c>
      <c r="B122" s="168" t="s">
        <v>2671</v>
      </c>
      <c r="C122" s="169" t="s">
        <v>31</v>
      </c>
      <c r="D122" s="116"/>
      <c r="E122" s="138"/>
      <c r="F122" s="138"/>
      <c r="G122" s="165" t="str">
        <f t="shared" si="3"/>
        <v/>
      </c>
      <c r="H122" s="117"/>
      <c r="I122" s="116"/>
      <c r="J122" s="116"/>
      <c r="K122" s="68"/>
      <c r="L122" s="101" t="str">
        <f>+IF(AND(K122&gt;0,O122="Ejecución"),(K122/877802)*Tabla289[[#This Row],[% participación]],IF(AND(K122&gt;0,O122&lt;&gt;"Ejecución"),"-",""))</f>
        <v/>
      </c>
      <c r="M122" s="119"/>
      <c r="N122" s="174" t="str">
        <f t="shared" si="4"/>
        <v/>
      </c>
      <c r="O122" s="170" t="s">
        <v>1150</v>
      </c>
      <c r="P122" s="80"/>
    </row>
    <row r="123" spans="1:16" s="7" customFormat="1" ht="24.75" customHeight="1" outlineLevel="1" x14ac:dyDescent="0.25">
      <c r="A123" s="137">
        <v>10</v>
      </c>
      <c r="B123" s="168" t="s">
        <v>2671</v>
      </c>
      <c r="C123" s="169" t="s">
        <v>31</v>
      </c>
      <c r="D123" s="116"/>
      <c r="E123" s="138"/>
      <c r="F123" s="138"/>
      <c r="G123" s="165" t="str">
        <f t="shared" si="3"/>
        <v/>
      </c>
      <c r="H123" s="117"/>
      <c r="I123" s="116"/>
      <c r="J123" s="116"/>
      <c r="K123" s="68"/>
      <c r="L123" s="101" t="str">
        <f>+IF(AND(K123&gt;0,O123="Ejecución"),(K123/877802)*Tabla289[[#This Row],[% participación]],IF(AND(K123&gt;0,O123&lt;&gt;"Ejecución"),"-",""))</f>
        <v/>
      </c>
      <c r="M123" s="119"/>
      <c r="N123" s="174" t="str">
        <f t="shared" si="4"/>
        <v/>
      </c>
      <c r="O123" s="170" t="s">
        <v>1150</v>
      </c>
      <c r="P123" s="80"/>
    </row>
    <row r="124" spans="1:16" s="7" customFormat="1" ht="24.75" customHeight="1" outlineLevel="1" x14ac:dyDescent="0.25">
      <c r="A124" s="137">
        <v>11</v>
      </c>
      <c r="B124" s="168" t="s">
        <v>2671</v>
      </c>
      <c r="C124" s="169" t="s">
        <v>31</v>
      </c>
      <c r="D124" s="116"/>
      <c r="E124" s="138"/>
      <c r="F124" s="138"/>
      <c r="G124" s="165" t="str">
        <f t="shared" si="3"/>
        <v/>
      </c>
      <c r="H124" s="117"/>
      <c r="I124" s="116"/>
      <c r="J124" s="116"/>
      <c r="K124" s="68"/>
      <c r="L124" s="101" t="str">
        <f>+IF(AND(K124&gt;0,O124="Ejecución"),(K124/877802)*Tabla289[[#This Row],[% participación]],IF(AND(K124&gt;0,O124&lt;&gt;"Ejecución"),"-",""))</f>
        <v/>
      </c>
      <c r="M124" s="119"/>
      <c r="N124" s="174" t="str">
        <f t="shared" si="4"/>
        <v/>
      </c>
      <c r="O124" s="170" t="s">
        <v>1150</v>
      </c>
      <c r="P124" s="80"/>
    </row>
    <row r="125" spans="1:16" s="7" customFormat="1" ht="24.75" customHeight="1" outlineLevel="1" x14ac:dyDescent="0.25">
      <c r="A125" s="137">
        <v>12</v>
      </c>
      <c r="B125" s="168" t="s">
        <v>2671</v>
      </c>
      <c r="C125" s="169" t="s">
        <v>31</v>
      </c>
      <c r="D125" s="116"/>
      <c r="E125" s="138"/>
      <c r="F125" s="138"/>
      <c r="G125" s="165" t="str">
        <f t="shared" si="3"/>
        <v/>
      </c>
      <c r="H125" s="117"/>
      <c r="I125" s="116"/>
      <c r="J125" s="116"/>
      <c r="K125" s="68"/>
      <c r="L125" s="101" t="str">
        <f>+IF(AND(K125&gt;0,O125="Ejecución"),(K125/877802)*Tabla289[[#This Row],[% participación]],IF(AND(K125&gt;0,O125&lt;&gt;"Ejecución"),"-",""))</f>
        <v/>
      </c>
      <c r="M125" s="119"/>
      <c r="N125" s="174" t="str">
        <f t="shared" si="4"/>
        <v/>
      </c>
      <c r="O125" s="170" t="s">
        <v>1150</v>
      </c>
      <c r="P125" s="80"/>
    </row>
    <row r="126" spans="1:16" s="7" customFormat="1" ht="24.75" customHeight="1" outlineLevel="1" x14ac:dyDescent="0.25">
      <c r="A126" s="137">
        <v>13</v>
      </c>
      <c r="B126" s="168" t="s">
        <v>2671</v>
      </c>
      <c r="C126" s="169" t="s">
        <v>31</v>
      </c>
      <c r="D126" s="116"/>
      <c r="E126" s="138"/>
      <c r="F126" s="138"/>
      <c r="G126" s="165" t="str">
        <f t="shared" si="3"/>
        <v/>
      </c>
      <c r="H126" s="117"/>
      <c r="I126" s="116"/>
      <c r="J126" s="116"/>
      <c r="K126" s="68"/>
      <c r="L126" s="101" t="str">
        <f>+IF(AND(K126&gt;0,O126="Ejecución"),(K126/877802)*Tabla289[[#This Row],[% participación]],IF(AND(K126&gt;0,O126&lt;&gt;"Ejecución"),"-",""))</f>
        <v/>
      </c>
      <c r="M126" s="119"/>
      <c r="N126" s="174" t="str">
        <f t="shared" si="4"/>
        <v/>
      </c>
      <c r="O126" s="170" t="s">
        <v>1150</v>
      </c>
      <c r="P126" s="80"/>
    </row>
    <row r="127" spans="1:16" s="7" customFormat="1" ht="24.75" customHeight="1" outlineLevel="1" x14ac:dyDescent="0.25">
      <c r="A127" s="137">
        <v>14</v>
      </c>
      <c r="B127" s="168" t="s">
        <v>2671</v>
      </c>
      <c r="C127" s="169" t="s">
        <v>31</v>
      </c>
      <c r="D127" s="116"/>
      <c r="E127" s="138"/>
      <c r="F127" s="138"/>
      <c r="G127" s="165" t="str">
        <f t="shared" si="3"/>
        <v/>
      </c>
      <c r="H127" s="117"/>
      <c r="I127" s="116"/>
      <c r="J127" s="116"/>
      <c r="K127" s="68"/>
      <c r="L127" s="101" t="str">
        <f>+IF(AND(K127&gt;0,O127="Ejecución"),(K127/877802)*Tabla289[[#This Row],[% participación]],IF(AND(K127&gt;0,O127&lt;&gt;"Ejecución"),"-",""))</f>
        <v/>
      </c>
      <c r="M127" s="119"/>
      <c r="N127" s="174" t="str">
        <f t="shared" si="4"/>
        <v/>
      </c>
      <c r="O127" s="170" t="s">
        <v>1150</v>
      </c>
      <c r="P127" s="80"/>
    </row>
    <row r="128" spans="1:16" s="7" customFormat="1" ht="24.75" customHeight="1" outlineLevel="1" x14ac:dyDescent="0.25">
      <c r="A128" s="137">
        <v>15</v>
      </c>
      <c r="B128" s="168" t="s">
        <v>2671</v>
      </c>
      <c r="C128" s="169" t="s">
        <v>31</v>
      </c>
      <c r="D128" s="116"/>
      <c r="E128" s="138"/>
      <c r="F128" s="138"/>
      <c r="G128" s="165" t="str">
        <f t="shared" si="3"/>
        <v/>
      </c>
      <c r="H128" s="117"/>
      <c r="I128" s="116"/>
      <c r="J128" s="116"/>
      <c r="K128" s="68"/>
      <c r="L128" s="101" t="str">
        <f>+IF(AND(K128&gt;0,O128="Ejecución"),(K128/877802)*Tabla289[[#This Row],[% participación]],IF(AND(K128&gt;0,O128&lt;&gt;"Ejecución"),"-",""))</f>
        <v/>
      </c>
      <c r="M128" s="119"/>
      <c r="N128" s="174" t="str">
        <f t="shared" si="4"/>
        <v/>
      </c>
      <c r="O128" s="170" t="s">
        <v>1150</v>
      </c>
      <c r="P128" s="80"/>
    </row>
    <row r="129" spans="1:16" s="7" customFormat="1" ht="24.75" customHeight="1" outlineLevel="1" x14ac:dyDescent="0.25">
      <c r="A129" s="137">
        <v>16</v>
      </c>
      <c r="B129" s="168" t="s">
        <v>2671</v>
      </c>
      <c r="C129" s="169" t="s">
        <v>31</v>
      </c>
      <c r="D129" s="116"/>
      <c r="E129" s="138"/>
      <c r="F129" s="138"/>
      <c r="G129" s="165" t="str">
        <f t="shared" si="3"/>
        <v/>
      </c>
      <c r="H129" s="117"/>
      <c r="I129" s="116"/>
      <c r="J129" s="116"/>
      <c r="K129" s="68"/>
      <c r="L129" s="101" t="str">
        <f>+IF(AND(K129&gt;0,O129="Ejecución"),(K129/877802)*Tabla289[[#This Row],[% participación]],IF(AND(K129&gt;0,O129&lt;&gt;"Ejecución"),"-",""))</f>
        <v/>
      </c>
      <c r="M129" s="119"/>
      <c r="N129" s="174" t="str">
        <f t="shared" si="4"/>
        <v/>
      </c>
      <c r="O129" s="170" t="s">
        <v>1150</v>
      </c>
      <c r="P129" s="80"/>
    </row>
    <row r="130" spans="1:16" s="7" customFormat="1" ht="24.75" customHeight="1" outlineLevel="1" x14ac:dyDescent="0.25">
      <c r="A130" s="137">
        <v>17</v>
      </c>
      <c r="B130" s="168" t="s">
        <v>2671</v>
      </c>
      <c r="C130" s="169" t="s">
        <v>31</v>
      </c>
      <c r="D130" s="116"/>
      <c r="E130" s="138"/>
      <c r="F130" s="138"/>
      <c r="G130" s="165" t="str">
        <f t="shared" si="3"/>
        <v/>
      </c>
      <c r="H130" s="117"/>
      <c r="I130" s="116"/>
      <c r="J130" s="116"/>
      <c r="K130" s="68"/>
      <c r="L130" s="101" t="str">
        <f>+IF(AND(K130&gt;0,O130="Ejecución"),(K130/877802)*Tabla289[[#This Row],[% participación]],IF(AND(K130&gt;0,O130&lt;&gt;"Ejecución"),"-",""))</f>
        <v/>
      </c>
      <c r="M130" s="119"/>
      <c r="N130" s="174" t="str">
        <f t="shared" si="4"/>
        <v/>
      </c>
      <c r="O130" s="170" t="s">
        <v>1150</v>
      </c>
      <c r="P130" s="80"/>
    </row>
    <row r="131" spans="1:16" s="7" customFormat="1" ht="24.75" customHeight="1" outlineLevel="1" x14ac:dyDescent="0.25">
      <c r="A131" s="137">
        <v>18</v>
      </c>
      <c r="B131" s="168" t="s">
        <v>2671</v>
      </c>
      <c r="C131" s="169" t="s">
        <v>31</v>
      </c>
      <c r="D131" s="116"/>
      <c r="E131" s="138"/>
      <c r="F131" s="138"/>
      <c r="G131" s="165" t="str">
        <f t="shared" si="3"/>
        <v/>
      </c>
      <c r="H131" s="117"/>
      <c r="I131" s="116"/>
      <c r="J131" s="116"/>
      <c r="K131" s="68"/>
      <c r="L131" s="101" t="str">
        <f>+IF(AND(K131&gt;0,O131="Ejecución"),(K131/877802)*Tabla289[[#This Row],[% participación]],IF(AND(K131&gt;0,O131&lt;&gt;"Ejecución"),"-",""))</f>
        <v/>
      </c>
      <c r="M131" s="119"/>
      <c r="N131" s="174" t="str">
        <f t="shared" si="4"/>
        <v/>
      </c>
      <c r="O131" s="170" t="s">
        <v>1150</v>
      </c>
      <c r="P131" s="80"/>
    </row>
    <row r="132" spans="1:16" s="7" customFormat="1" ht="24.75" customHeight="1" outlineLevel="1" x14ac:dyDescent="0.25">
      <c r="A132" s="137">
        <v>19</v>
      </c>
      <c r="B132" s="168" t="s">
        <v>2671</v>
      </c>
      <c r="C132" s="169" t="s">
        <v>31</v>
      </c>
      <c r="D132" s="116"/>
      <c r="E132" s="138"/>
      <c r="F132" s="138"/>
      <c r="G132" s="165" t="str">
        <f t="shared" si="3"/>
        <v/>
      </c>
      <c r="H132" s="117"/>
      <c r="I132" s="116"/>
      <c r="J132" s="116"/>
      <c r="K132" s="68"/>
      <c r="L132" s="101" t="str">
        <f>+IF(AND(K132&gt;0,O132="Ejecución"),(K132/877802)*Tabla289[[#This Row],[% participación]],IF(AND(K132&gt;0,O132&lt;&gt;"Ejecución"),"-",""))</f>
        <v/>
      </c>
      <c r="M132" s="119"/>
      <c r="N132" s="174" t="str">
        <f t="shared" si="4"/>
        <v/>
      </c>
      <c r="O132" s="170" t="s">
        <v>1150</v>
      </c>
      <c r="P132" s="80"/>
    </row>
    <row r="133" spans="1:16" s="7" customFormat="1" ht="24.75" customHeight="1" outlineLevel="1" x14ac:dyDescent="0.25">
      <c r="A133" s="137">
        <v>20</v>
      </c>
      <c r="B133" s="168" t="s">
        <v>2671</v>
      </c>
      <c r="C133" s="169" t="s">
        <v>31</v>
      </c>
      <c r="D133" s="116"/>
      <c r="E133" s="138"/>
      <c r="F133" s="138"/>
      <c r="G133" s="165" t="str">
        <f t="shared" si="3"/>
        <v/>
      </c>
      <c r="H133" s="117"/>
      <c r="I133" s="116"/>
      <c r="J133" s="116"/>
      <c r="K133" s="68"/>
      <c r="L133" s="101" t="str">
        <f>+IF(AND(K133&gt;0,O133="Ejecución"),(K133/877802)*Tabla289[[#This Row],[% participación]],IF(AND(K133&gt;0,O133&lt;&gt;"Ejecución"),"-",""))</f>
        <v/>
      </c>
      <c r="M133" s="119"/>
      <c r="N133" s="174" t="str">
        <f t="shared" si="4"/>
        <v/>
      </c>
      <c r="O133" s="170" t="s">
        <v>1150</v>
      </c>
      <c r="P133" s="80"/>
    </row>
    <row r="134" spans="1:16" s="7" customFormat="1" ht="24.75" customHeight="1" outlineLevel="1" x14ac:dyDescent="0.25">
      <c r="A134" s="137">
        <v>21</v>
      </c>
      <c r="B134" s="168" t="s">
        <v>2671</v>
      </c>
      <c r="C134" s="169" t="s">
        <v>31</v>
      </c>
      <c r="D134" s="116"/>
      <c r="E134" s="138"/>
      <c r="F134" s="138"/>
      <c r="G134" s="165" t="str">
        <f t="shared" si="3"/>
        <v/>
      </c>
      <c r="H134" s="117"/>
      <c r="I134" s="116"/>
      <c r="J134" s="116"/>
      <c r="K134" s="68"/>
      <c r="L134" s="101" t="str">
        <f>+IF(AND(K134&gt;0,O134="Ejecución"),(K134/877802)*Tabla289[[#This Row],[% participación]],IF(AND(K134&gt;0,O134&lt;&gt;"Ejecución"),"-",""))</f>
        <v/>
      </c>
      <c r="M134" s="119"/>
      <c r="N134" s="174" t="str">
        <f t="shared" si="4"/>
        <v/>
      </c>
      <c r="O134" s="170" t="s">
        <v>1150</v>
      </c>
      <c r="P134" s="80"/>
    </row>
    <row r="135" spans="1:16" s="7" customFormat="1" ht="24.75" customHeight="1" outlineLevel="1" x14ac:dyDescent="0.25">
      <c r="A135" s="137">
        <v>22</v>
      </c>
      <c r="B135" s="168" t="s">
        <v>2671</v>
      </c>
      <c r="C135" s="169" t="s">
        <v>31</v>
      </c>
      <c r="D135" s="116"/>
      <c r="E135" s="138"/>
      <c r="F135" s="138"/>
      <c r="G135" s="165" t="str">
        <f t="shared" si="3"/>
        <v/>
      </c>
      <c r="H135" s="117"/>
      <c r="I135" s="116"/>
      <c r="J135" s="116"/>
      <c r="K135" s="68"/>
      <c r="L135" s="101" t="str">
        <f>+IF(AND(K135&gt;0,O135="Ejecución"),(K135/877802)*Tabla289[[#This Row],[% participación]],IF(AND(K135&gt;0,O135&lt;&gt;"Ejecución"),"-",""))</f>
        <v/>
      </c>
      <c r="M135" s="119"/>
      <c r="N135" s="174" t="str">
        <f t="shared" si="4"/>
        <v/>
      </c>
      <c r="O135" s="170" t="s">
        <v>1150</v>
      </c>
      <c r="P135" s="80"/>
    </row>
    <row r="136" spans="1:16" s="7" customFormat="1" ht="24.75" customHeight="1" outlineLevel="1" x14ac:dyDescent="0.25">
      <c r="A136" s="137">
        <v>23</v>
      </c>
      <c r="B136" s="168" t="s">
        <v>2671</v>
      </c>
      <c r="C136" s="169" t="s">
        <v>31</v>
      </c>
      <c r="D136" s="116"/>
      <c r="E136" s="138"/>
      <c r="F136" s="138"/>
      <c r="G136" s="165" t="str">
        <f t="shared" si="3"/>
        <v/>
      </c>
      <c r="H136" s="117"/>
      <c r="I136" s="116"/>
      <c r="J136" s="116"/>
      <c r="K136" s="68"/>
      <c r="L136" s="101" t="str">
        <f>+IF(AND(K136&gt;0,O136="Ejecución"),(K136/877802)*Tabla289[[#This Row],[% participación]],IF(AND(K136&gt;0,O136&lt;&gt;"Ejecución"),"-",""))</f>
        <v/>
      </c>
      <c r="M136" s="119"/>
      <c r="N136" s="174" t="str">
        <f t="shared" si="4"/>
        <v/>
      </c>
      <c r="O136" s="170" t="s">
        <v>1150</v>
      </c>
      <c r="P136" s="80"/>
    </row>
    <row r="137" spans="1:16" s="7" customFormat="1" ht="24.75" customHeight="1" outlineLevel="1" x14ac:dyDescent="0.25">
      <c r="A137" s="137">
        <v>24</v>
      </c>
      <c r="B137" s="168" t="s">
        <v>2671</v>
      </c>
      <c r="C137" s="169" t="s">
        <v>31</v>
      </c>
      <c r="D137" s="116"/>
      <c r="E137" s="138"/>
      <c r="F137" s="138"/>
      <c r="G137" s="165" t="str">
        <f t="shared" si="3"/>
        <v/>
      </c>
      <c r="H137" s="117"/>
      <c r="I137" s="116"/>
      <c r="J137" s="116"/>
      <c r="K137" s="68"/>
      <c r="L137" s="101" t="str">
        <f>+IF(AND(K137&gt;0,O137="Ejecución"),(K137/877802)*Tabla289[[#This Row],[% participación]],IF(AND(K137&gt;0,O137&lt;&gt;"Ejecución"),"-",""))</f>
        <v/>
      </c>
      <c r="M137" s="119"/>
      <c r="N137" s="174" t="str">
        <f t="shared" si="4"/>
        <v/>
      </c>
      <c r="O137" s="170" t="s">
        <v>1150</v>
      </c>
      <c r="P137" s="80"/>
    </row>
    <row r="138" spans="1:16" s="7" customFormat="1" ht="24.75" customHeight="1" outlineLevel="1" x14ac:dyDescent="0.25">
      <c r="A138" s="137">
        <v>25</v>
      </c>
      <c r="B138" s="168" t="s">
        <v>2671</v>
      </c>
      <c r="C138" s="169" t="s">
        <v>31</v>
      </c>
      <c r="D138" s="116"/>
      <c r="E138" s="138"/>
      <c r="F138" s="138"/>
      <c r="G138" s="165" t="str">
        <f t="shared" si="3"/>
        <v/>
      </c>
      <c r="H138" s="117"/>
      <c r="I138" s="116"/>
      <c r="J138" s="116"/>
      <c r="K138" s="68"/>
      <c r="L138" s="101" t="str">
        <f>+IF(AND(K138&gt;0,O138="Ejecución"),(K138/877802)*Tabla289[[#This Row],[% participación]],IF(AND(K138&gt;0,O138&lt;&gt;"Ejecución"),"-",""))</f>
        <v/>
      </c>
      <c r="M138" s="119"/>
      <c r="N138" s="174" t="str">
        <f t="shared" si="4"/>
        <v/>
      </c>
      <c r="O138" s="170" t="s">
        <v>1150</v>
      </c>
      <c r="P138" s="80"/>
    </row>
    <row r="139" spans="1:16" s="7" customFormat="1" ht="24.75" customHeight="1" outlineLevel="1" x14ac:dyDescent="0.25">
      <c r="A139" s="137">
        <v>26</v>
      </c>
      <c r="B139" s="168" t="s">
        <v>2671</v>
      </c>
      <c r="C139" s="169" t="s">
        <v>31</v>
      </c>
      <c r="D139" s="116"/>
      <c r="E139" s="138"/>
      <c r="F139" s="138"/>
      <c r="G139" s="165" t="str">
        <f t="shared" si="3"/>
        <v/>
      </c>
      <c r="H139" s="117"/>
      <c r="I139" s="116"/>
      <c r="J139" s="116"/>
      <c r="K139" s="68"/>
      <c r="L139" s="101" t="str">
        <f>+IF(AND(K139&gt;0,O139="Ejecución"),(K139/877802)*Tabla289[[#This Row],[% participación]],IF(AND(K139&gt;0,O139&lt;&gt;"Ejecución"),"-",""))</f>
        <v/>
      </c>
      <c r="M139" s="119"/>
      <c r="N139" s="174" t="str">
        <f t="shared" si="4"/>
        <v/>
      </c>
      <c r="O139" s="170" t="s">
        <v>1150</v>
      </c>
      <c r="P139" s="80"/>
    </row>
    <row r="140" spans="1:16" s="7" customFormat="1" ht="24.75" customHeight="1" outlineLevel="1" x14ac:dyDescent="0.25">
      <c r="A140" s="137">
        <v>27</v>
      </c>
      <c r="B140" s="168" t="s">
        <v>2671</v>
      </c>
      <c r="C140" s="169" t="s">
        <v>31</v>
      </c>
      <c r="D140" s="116"/>
      <c r="E140" s="138"/>
      <c r="F140" s="138"/>
      <c r="G140" s="165" t="str">
        <f t="shared" si="3"/>
        <v/>
      </c>
      <c r="H140" s="117"/>
      <c r="I140" s="116"/>
      <c r="J140" s="116"/>
      <c r="K140" s="68"/>
      <c r="L140" s="101" t="str">
        <f>+IF(AND(K140&gt;0,O140="Ejecución"),(K140/877802)*Tabla289[[#This Row],[% participación]],IF(AND(K140&gt;0,O140&lt;&gt;"Ejecución"),"-",""))</f>
        <v/>
      </c>
      <c r="M140" s="119"/>
      <c r="N140" s="174" t="str">
        <f t="shared" si="4"/>
        <v/>
      </c>
      <c r="O140" s="170" t="s">
        <v>1150</v>
      </c>
      <c r="P140" s="80"/>
    </row>
    <row r="141" spans="1:16" s="7" customFormat="1" ht="24.75" customHeight="1" outlineLevel="1" x14ac:dyDescent="0.25">
      <c r="A141" s="137">
        <v>28</v>
      </c>
      <c r="B141" s="168" t="s">
        <v>2671</v>
      </c>
      <c r="C141" s="169" t="s">
        <v>31</v>
      </c>
      <c r="D141" s="116"/>
      <c r="E141" s="138"/>
      <c r="F141" s="138"/>
      <c r="G141" s="165" t="str">
        <f t="shared" si="3"/>
        <v/>
      </c>
      <c r="H141" s="117"/>
      <c r="I141" s="116"/>
      <c r="J141" s="116"/>
      <c r="K141" s="68"/>
      <c r="L141" s="101" t="str">
        <f>+IF(AND(K141&gt;0,O141="Ejecución"),(K141/877802)*Tabla289[[#This Row],[% participación]],IF(AND(K141&gt;0,O141&lt;&gt;"Ejecución"),"-",""))</f>
        <v/>
      </c>
      <c r="M141" s="119"/>
      <c r="N141" s="174" t="str">
        <f t="shared" si="4"/>
        <v/>
      </c>
      <c r="O141" s="170" t="s">
        <v>1150</v>
      </c>
      <c r="P141" s="80"/>
    </row>
    <row r="142" spans="1:16" s="7" customFormat="1" ht="24.75" customHeight="1" outlineLevel="1" x14ac:dyDescent="0.25">
      <c r="A142" s="137">
        <v>29</v>
      </c>
      <c r="B142" s="168" t="s">
        <v>2671</v>
      </c>
      <c r="C142" s="169" t="s">
        <v>31</v>
      </c>
      <c r="D142" s="116"/>
      <c r="E142" s="138"/>
      <c r="F142" s="138"/>
      <c r="G142" s="165" t="str">
        <f t="shared" si="3"/>
        <v/>
      </c>
      <c r="H142" s="117"/>
      <c r="I142" s="116"/>
      <c r="J142" s="116"/>
      <c r="K142" s="68"/>
      <c r="L142" s="101" t="str">
        <f>+IF(AND(K142&gt;0,O142="Ejecución"),(K142/877802)*Tabla289[[#This Row],[% participación]],IF(AND(K142&gt;0,O142&lt;&gt;"Ejecución"),"-",""))</f>
        <v/>
      </c>
      <c r="M142" s="119"/>
      <c r="N142" s="174" t="str">
        <f t="shared" si="4"/>
        <v/>
      </c>
      <c r="O142" s="170" t="s">
        <v>1150</v>
      </c>
      <c r="P142" s="80"/>
    </row>
    <row r="143" spans="1:16" s="7" customFormat="1" ht="24.75" customHeight="1" outlineLevel="1" x14ac:dyDescent="0.25">
      <c r="A143" s="137">
        <v>30</v>
      </c>
      <c r="B143" s="168" t="s">
        <v>2671</v>
      </c>
      <c r="C143" s="169" t="s">
        <v>31</v>
      </c>
      <c r="D143" s="116"/>
      <c r="E143" s="138"/>
      <c r="F143" s="138"/>
      <c r="G143" s="165" t="str">
        <f t="shared" si="3"/>
        <v/>
      </c>
      <c r="H143" s="117"/>
      <c r="I143" s="116"/>
      <c r="J143" s="116"/>
      <c r="K143" s="68"/>
      <c r="L143" s="101" t="str">
        <f>+IF(AND(K143&gt;0,O143="Ejecución"),(K143/877802)*Tabla289[[#This Row],[% participación]],IF(AND(K143&gt;0,O143&lt;&gt;"Ejecución"),"-",""))</f>
        <v/>
      </c>
      <c r="M143" s="119"/>
      <c r="N143" s="174" t="str">
        <f t="shared" si="4"/>
        <v/>
      </c>
      <c r="O143" s="170" t="s">
        <v>1150</v>
      </c>
      <c r="P143" s="80"/>
    </row>
    <row r="144" spans="1:16" s="7" customFormat="1" ht="24.75" customHeight="1" outlineLevel="1" x14ac:dyDescent="0.25">
      <c r="A144" s="137">
        <v>31</v>
      </c>
      <c r="B144" s="168" t="s">
        <v>2671</v>
      </c>
      <c r="C144" s="169" t="s">
        <v>31</v>
      </c>
      <c r="D144" s="116"/>
      <c r="E144" s="138"/>
      <c r="F144" s="138"/>
      <c r="G144" s="165" t="str">
        <f t="shared" si="3"/>
        <v/>
      </c>
      <c r="H144" s="117"/>
      <c r="I144" s="116"/>
      <c r="J144" s="116"/>
      <c r="K144" s="68"/>
      <c r="L144" s="101" t="str">
        <f>+IF(AND(K144&gt;0,O144="Ejecución"),(K144/877802)*Tabla289[[#This Row],[% participación]],IF(AND(K144&gt;0,O144&lt;&gt;"Ejecución"),"-",""))</f>
        <v/>
      </c>
      <c r="M144" s="119"/>
      <c r="N144" s="174" t="str">
        <f t="shared" si="4"/>
        <v/>
      </c>
      <c r="O144" s="170" t="s">
        <v>1150</v>
      </c>
      <c r="P144" s="80"/>
    </row>
    <row r="145" spans="1:16" s="7" customFormat="1" ht="24.75" customHeight="1" outlineLevel="1" x14ac:dyDescent="0.25">
      <c r="A145" s="137">
        <v>32</v>
      </c>
      <c r="B145" s="168" t="s">
        <v>2671</v>
      </c>
      <c r="C145" s="169" t="s">
        <v>31</v>
      </c>
      <c r="D145" s="116"/>
      <c r="E145" s="138"/>
      <c r="F145" s="138"/>
      <c r="G145" s="165" t="str">
        <f t="shared" si="3"/>
        <v/>
      </c>
      <c r="H145" s="117"/>
      <c r="I145" s="116"/>
      <c r="J145" s="116"/>
      <c r="K145" s="68"/>
      <c r="L145" s="101" t="str">
        <f>+IF(AND(K145&gt;0,O145="Ejecución"),(K145/877802)*Tabla289[[#This Row],[% participación]],IF(AND(K145&gt;0,O145&lt;&gt;"Ejecución"),"-",""))</f>
        <v/>
      </c>
      <c r="M145" s="119"/>
      <c r="N145" s="174" t="str">
        <f t="shared" si="4"/>
        <v/>
      </c>
      <c r="O145" s="170" t="s">
        <v>1150</v>
      </c>
      <c r="P145" s="80"/>
    </row>
    <row r="146" spans="1:16" s="7" customFormat="1" ht="24.75" customHeight="1" outlineLevel="1" x14ac:dyDescent="0.25">
      <c r="A146" s="137">
        <v>33</v>
      </c>
      <c r="B146" s="168" t="s">
        <v>2671</v>
      </c>
      <c r="C146" s="169" t="s">
        <v>31</v>
      </c>
      <c r="D146" s="116"/>
      <c r="E146" s="138"/>
      <c r="F146" s="138"/>
      <c r="G146" s="165" t="str">
        <f t="shared" si="3"/>
        <v/>
      </c>
      <c r="H146" s="117"/>
      <c r="I146" s="116"/>
      <c r="J146" s="116"/>
      <c r="K146" s="68"/>
      <c r="L146" s="101" t="str">
        <f>+IF(AND(K146&gt;0,O146="Ejecución"),(K146/877802)*Tabla289[[#This Row],[% participación]],IF(AND(K146&gt;0,O146&lt;&gt;"Ejecución"),"-",""))</f>
        <v/>
      </c>
      <c r="M146" s="119"/>
      <c r="N146" s="174" t="str">
        <f t="shared" si="4"/>
        <v/>
      </c>
      <c r="O146" s="170" t="s">
        <v>1150</v>
      </c>
      <c r="P146" s="80"/>
    </row>
    <row r="147" spans="1:16" s="7" customFormat="1" ht="24.75" customHeight="1" outlineLevel="1" x14ac:dyDescent="0.25">
      <c r="A147" s="137">
        <v>34</v>
      </c>
      <c r="B147" s="168" t="s">
        <v>2671</v>
      </c>
      <c r="C147" s="169" t="s">
        <v>31</v>
      </c>
      <c r="D147" s="116"/>
      <c r="E147" s="138"/>
      <c r="F147" s="138"/>
      <c r="G147" s="165" t="str">
        <f t="shared" si="3"/>
        <v/>
      </c>
      <c r="H147" s="117"/>
      <c r="I147" s="116"/>
      <c r="J147" s="116"/>
      <c r="K147" s="68"/>
      <c r="L147" s="101" t="str">
        <f>+IF(AND(K147&gt;0,O147="Ejecución"),(K147/877802)*Tabla289[[#This Row],[% participación]],IF(AND(K147&gt;0,O147&lt;&gt;"Ejecución"),"-",""))</f>
        <v/>
      </c>
      <c r="M147" s="119"/>
      <c r="N147" s="174" t="str">
        <f t="shared" si="4"/>
        <v/>
      </c>
      <c r="O147" s="170" t="s">
        <v>1150</v>
      </c>
      <c r="P147" s="80"/>
    </row>
    <row r="148" spans="1:16" s="7" customFormat="1" ht="24.75" customHeight="1" outlineLevel="1" x14ac:dyDescent="0.25">
      <c r="A148" s="137">
        <v>35</v>
      </c>
      <c r="B148" s="168" t="s">
        <v>2671</v>
      </c>
      <c r="C148" s="169" t="s">
        <v>31</v>
      </c>
      <c r="D148" s="116"/>
      <c r="E148" s="138"/>
      <c r="F148" s="138"/>
      <c r="G148" s="165" t="str">
        <f t="shared" si="3"/>
        <v/>
      </c>
      <c r="H148" s="117"/>
      <c r="I148" s="116"/>
      <c r="J148" s="116"/>
      <c r="K148" s="68"/>
      <c r="L148" s="101" t="str">
        <f>+IF(AND(K148&gt;0,O148="Ejecución"),(K148/877802)*Tabla289[[#This Row],[% participación]],IF(AND(K148&gt;0,O148&lt;&gt;"Ejecución"),"-",""))</f>
        <v/>
      </c>
      <c r="M148" s="119"/>
      <c r="N148" s="174" t="str">
        <f t="shared" si="4"/>
        <v/>
      </c>
      <c r="O148" s="170" t="s">
        <v>1150</v>
      </c>
      <c r="P148" s="80"/>
    </row>
    <row r="149" spans="1:16" s="7" customFormat="1" ht="24.75" customHeight="1" outlineLevel="1" x14ac:dyDescent="0.25">
      <c r="A149" s="137">
        <v>36</v>
      </c>
      <c r="B149" s="168" t="s">
        <v>2671</v>
      </c>
      <c r="C149" s="169" t="s">
        <v>31</v>
      </c>
      <c r="D149" s="116"/>
      <c r="E149" s="138"/>
      <c r="F149" s="138"/>
      <c r="G149" s="165" t="str">
        <f t="shared" si="3"/>
        <v/>
      </c>
      <c r="H149" s="117"/>
      <c r="I149" s="116"/>
      <c r="J149" s="116"/>
      <c r="K149" s="68"/>
      <c r="L149" s="101" t="str">
        <f>+IF(AND(K149&gt;0,O149="Ejecución"),(K149/877802)*Tabla289[[#This Row],[% participación]],IF(AND(K149&gt;0,O149&lt;&gt;"Ejecución"),"-",""))</f>
        <v/>
      </c>
      <c r="M149" s="119"/>
      <c r="N149" s="174" t="str">
        <f t="shared" si="4"/>
        <v/>
      </c>
      <c r="O149" s="170" t="s">
        <v>1150</v>
      </c>
      <c r="P149" s="80"/>
    </row>
    <row r="150" spans="1:16" s="7" customFormat="1" ht="24.75" customHeight="1" outlineLevel="1" x14ac:dyDescent="0.25">
      <c r="A150" s="137">
        <v>37</v>
      </c>
      <c r="B150" s="168" t="s">
        <v>2671</v>
      </c>
      <c r="C150" s="169" t="s">
        <v>31</v>
      </c>
      <c r="D150" s="116"/>
      <c r="E150" s="138"/>
      <c r="F150" s="138"/>
      <c r="G150" s="165" t="str">
        <f t="shared" si="3"/>
        <v/>
      </c>
      <c r="H150" s="117"/>
      <c r="I150" s="116"/>
      <c r="J150" s="116"/>
      <c r="K150" s="68"/>
      <c r="L150" s="101" t="str">
        <f>+IF(AND(K150&gt;0,O150="Ejecución"),(K150/877802)*Tabla289[[#This Row],[% participación]],IF(AND(K150&gt;0,O150&lt;&gt;"Ejecución"),"-",""))</f>
        <v/>
      </c>
      <c r="M150" s="119"/>
      <c r="N150" s="174" t="str">
        <f t="shared" si="4"/>
        <v/>
      </c>
      <c r="O150" s="170" t="s">
        <v>1150</v>
      </c>
      <c r="P150" s="80"/>
    </row>
    <row r="151" spans="1:16" s="7" customFormat="1" ht="24.75" customHeight="1" outlineLevel="1" x14ac:dyDescent="0.25">
      <c r="A151" s="137">
        <v>38</v>
      </c>
      <c r="B151" s="168" t="s">
        <v>2671</v>
      </c>
      <c r="C151" s="169" t="s">
        <v>31</v>
      </c>
      <c r="D151" s="116"/>
      <c r="E151" s="138"/>
      <c r="F151" s="138"/>
      <c r="G151" s="165" t="str">
        <f t="shared" si="3"/>
        <v/>
      </c>
      <c r="H151" s="117"/>
      <c r="I151" s="116"/>
      <c r="J151" s="116"/>
      <c r="K151" s="68"/>
      <c r="L151" s="101" t="str">
        <f>+IF(AND(K151&gt;0,O151="Ejecución"),(K151/877802)*Tabla289[[#This Row],[% participación]],IF(AND(K151&gt;0,O151&lt;&gt;"Ejecución"),"-",""))</f>
        <v/>
      </c>
      <c r="M151" s="119"/>
      <c r="N151" s="174" t="str">
        <f t="shared" si="4"/>
        <v/>
      </c>
      <c r="O151" s="170" t="s">
        <v>1150</v>
      </c>
      <c r="P151" s="80"/>
    </row>
    <row r="152" spans="1:16" s="7" customFormat="1" ht="24.75" customHeight="1" outlineLevel="1" x14ac:dyDescent="0.25">
      <c r="A152" s="137">
        <v>39</v>
      </c>
      <c r="B152" s="168" t="s">
        <v>2671</v>
      </c>
      <c r="C152" s="169" t="s">
        <v>31</v>
      </c>
      <c r="D152" s="116"/>
      <c r="E152" s="138"/>
      <c r="F152" s="138"/>
      <c r="G152" s="165" t="str">
        <f t="shared" si="3"/>
        <v/>
      </c>
      <c r="H152" s="117"/>
      <c r="I152" s="116"/>
      <c r="J152" s="116"/>
      <c r="K152" s="68"/>
      <c r="L152" s="101" t="str">
        <f>+IF(AND(K152&gt;0,O152="Ejecución"),(K152/877802)*Tabla289[[#This Row],[% participación]],IF(AND(K152&gt;0,O152&lt;&gt;"Ejecución"),"-",""))</f>
        <v/>
      </c>
      <c r="M152" s="119"/>
      <c r="N152" s="174" t="str">
        <f t="shared" si="4"/>
        <v/>
      </c>
      <c r="O152" s="170" t="s">
        <v>1150</v>
      </c>
      <c r="P152" s="80"/>
    </row>
    <row r="153" spans="1:16" s="7" customFormat="1" ht="24.75" customHeight="1" outlineLevel="1" x14ac:dyDescent="0.25">
      <c r="A153" s="137">
        <v>40</v>
      </c>
      <c r="B153" s="168" t="s">
        <v>2671</v>
      </c>
      <c r="C153" s="169" t="s">
        <v>31</v>
      </c>
      <c r="D153" s="116"/>
      <c r="E153" s="138"/>
      <c r="F153" s="138"/>
      <c r="G153" s="165" t="str">
        <f t="shared" si="3"/>
        <v/>
      </c>
      <c r="H153" s="117"/>
      <c r="I153" s="116"/>
      <c r="J153" s="116"/>
      <c r="K153" s="68"/>
      <c r="L153" s="101" t="str">
        <f>+IF(AND(K153&gt;0,O153="Ejecución"),(K153/877802)*Tabla289[[#This Row],[% participación]],IF(AND(K153&gt;0,O153&lt;&gt;"Ejecución"),"-",""))</f>
        <v/>
      </c>
      <c r="M153" s="119"/>
      <c r="N153" s="174" t="str">
        <f t="shared" si="4"/>
        <v/>
      </c>
      <c r="O153" s="170" t="s">
        <v>1150</v>
      </c>
      <c r="P153" s="80"/>
    </row>
    <row r="154" spans="1:16" s="7" customFormat="1" ht="24.75" customHeight="1" outlineLevel="1" x14ac:dyDescent="0.25">
      <c r="A154" s="137">
        <v>41</v>
      </c>
      <c r="B154" s="168" t="s">
        <v>2671</v>
      </c>
      <c r="C154" s="169" t="s">
        <v>31</v>
      </c>
      <c r="D154" s="116"/>
      <c r="E154" s="138"/>
      <c r="F154" s="138"/>
      <c r="G154" s="165" t="str">
        <f t="shared" si="3"/>
        <v/>
      </c>
      <c r="H154" s="117"/>
      <c r="I154" s="116"/>
      <c r="J154" s="116"/>
      <c r="K154" s="68"/>
      <c r="L154" s="101" t="str">
        <f>+IF(AND(K154&gt;0,O154="Ejecución"),(K154/877802)*Tabla289[[#This Row],[% participación]],IF(AND(K154&gt;0,O154&lt;&gt;"Ejecución"),"-",""))</f>
        <v/>
      </c>
      <c r="M154" s="119"/>
      <c r="N154" s="174" t="str">
        <f t="shared" si="4"/>
        <v/>
      </c>
      <c r="O154" s="170" t="s">
        <v>1150</v>
      </c>
      <c r="P154" s="80"/>
    </row>
    <row r="155" spans="1:16" s="7" customFormat="1" ht="24.75" customHeight="1" outlineLevel="1" x14ac:dyDescent="0.25">
      <c r="A155" s="137">
        <v>42</v>
      </c>
      <c r="B155" s="168" t="s">
        <v>2671</v>
      </c>
      <c r="C155" s="169" t="s">
        <v>31</v>
      </c>
      <c r="D155" s="116"/>
      <c r="E155" s="138"/>
      <c r="F155" s="138"/>
      <c r="G155" s="165" t="str">
        <f t="shared" si="3"/>
        <v/>
      </c>
      <c r="H155" s="117"/>
      <c r="I155" s="116"/>
      <c r="J155" s="116"/>
      <c r="K155" s="68"/>
      <c r="L155" s="101" t="str">
        <f>+IF(AND(K155&gt;0,O155="Ejecución"),(K155/877802)*Tabla289[[#This Row],[% participación]],IF(AND(K155&gt;0,O155&lt;&gt;"Ejecución"),"-",""))</f>
        <v/>
      </c>
      <c r="M155" s="119"/>
      <c r="N155" s="174" t="str">
        <f t="shared" si="4"/>
        <v/>
      </c>
      <c r="O155" s="170" t="s">
        <v>1150</v>
      </c>
      <c r="P155" s="80"/>
    </row>
    <row r="156" spans="1:16" s="7" customFormat="1" ht="24" customHeight="1" outlineLevel="1" x14ac:dyDescent="0.25">
      <c r="A156" s="137">
        <v>43</v>
      </c>
      <c r="B156" s="168" t="s">
        <v>2671</v>
      </c>
      <c r="C156" s="169" t="s">
        <v>31</v>
      </c>
      <c r="D156" s="116"/>
      <c r="E156" s="138"/>
      <c r="F156" s="138"/>
      <c r="G156" s="165" t="str">
        <f t="shared" si="3"/>
        <v/>
      </c>
      <c r="H156" s="117"/>
      <c r="I156" s="116"/>
      <c r="J156" s="116"/>
      <c r="K156" s="68"/>
      <c r="L156" s="101" t="str">
        <f>+IF(AND(K156&gt;0,O156="Ejecución"),(K156/877802)*Tabla289[[#This Row],[% participación]],IF(AND(K156&gt;0,O156&lt;&gt;"Ejecución"),"-",""))</f>
        <v/>
      </c>
      <c r="M156" s="119"/>
      <c r="N156" s="174" t="str">
        <f t="shared" si="4"/>
        <v/>
      </c>
      <c r="O156" s="170" t="s">
        <v>1150</v>
      </c>
      <c r="P156" s="80"/>
    </row>
    <row r="157" spans="1:16" s="7" customFormat="1" ht="24.75" customHeight="1" outlineLevel="1" x14ac:dyDescent="0.25">
      <c r="A157" s="137">
        <v>44</v>
      </c>
      <c r="B157" s="168" t="s">
        <v>2671</v>
      </c>
      <c r="C157" s="169" t="s">
        <v>31</v>
      </c>
      <c r="D157" s="116"/>
      <c r="E157" s="138"/>
      <c r="F157" s="138"/>
      <c r="G157" s="165" t="str">
        <f t="shared" si="3"/>
        <v/>
      </c>
      <c r="H157" s="117"/>
      <c r="I157" s="116"/>
      <c r="J157" s="116"/>
      <c r="K157" s="68"/>
      <c r="L157" s="101" t="str">
        <f>+IF(AND(K157&gt;0,O157="Ejecución"),(K157/877802)*Tabla289[[#This Row],[% participación]],IF(AND(K157&gt;0,O157&lt;&gt;"Ejecución"),"-",""))</f>
        <v/>
      </c>
      <c r="M157" s="119"/>
      <c r="N157" s="174" t="str">
        <f t="shared" si="4"/>
        <v/>
      </c>
      <c r="O157" s="170" t="s">
        <v>1150</v>
      </c>
      <c r="P157" s="80"/>
    </row>
    <row r="158" spans="1:16" s="7" customFormat="1" ht="24.75" customHeight="1" outlineLevel="1" x14ac:dyDescent="0.25">
      <c r="A158" s="137">
        <v>45</v>
      </c>
      <c r="B158" s="168" t="s">
        <v>2671</v>
      </c>
      <c r="C158" s="169" t="s">
        <v>31</v>
      </c>
      <c r="D158" s="116"/>
      <c r="E158" s="138"/>
      <c r="F158" s="138"/>
      <c r="G158" s="165" t="str">
        <f t="shared" si="3"/>
        <v/>
      </c>
      <c r="H158" s="117"/>
      <c r="I158" s="116"/>
      <c r="J158" s="116"/>
      <c r="K158" s="68"/>
      <c r="L158" s="101" t="str">
        <f>+IF(AND(K158&gt;0,O158="Ejecución"),(K158/877802)*Tabla289[[#This Row],[% participación]],IF(AND(K158&gt;0,O158&lt;&gt;"Ejecución"),"-",""))</f>
        <v/>
      </c>
      <c r="M158" s="119"/>
      <c r="N158" s="174" t="str">
        <f t="shared" si="4"/>
        <v/>
      </c>
      <c r="O158" s="170" t="s">
        <v>1150</v>
      </c>
      <c r="P158" s="80"/>
    </row>
    <row r="159" spans="1:16" s="7" customFormat="1" ht="24.75" customHeight="1" outlineLevel="1" x14ac:dyDescent="0.25">
      <c r="A159" s="137">
        <v>46</v>
      </c>
      <c r="B159" s="168" t="s">
        <v>2671</v>
      </c>
      <c r="C159" s="169" t="s">
        <v>31</v>
      </c>
      <c r="D159" s="116"/>
      <c r="E159" s="138"/>
      <c r="F159" s="138"/>
      <c r="G159" s="165" t="str">
        <f t="shared" si="3"/>
        <v/>
      </c>
      <c r="H159" s="117"/>
      <c r="I159" s="116"/>
      <c r="J159" s="116"/>
      <c r="K159" s="68"/>
      <c r="L159" s="101" t="str">
        <f>+IF(AND(K159&gt;0,O159="Ejecución"),(K159/877802)*Tabla289[[#This Row],[% participación]],IF(AND(K159&gt;0,O159&lt;&gt;"Ejecución"),"-",""))</f>
        <v/>
      </c>
      <c r="M159" s="119"/>
      <c r="N159" s="174" t="str">
        <f t="shared" si="4"/>
        <v/>
      </c>
      <c r="O159" s="170" t="s">
        <v>1150</v>
      </c>
      <c r="P159" s="80"/>
    </row>
    <row r="160" spans="1:16" s="7" customFormat="1" ht="24.75" customHeight="1" outlineLevel="1" thickBot="1" x14ac:dyDescent="0.3">
      <c r="A160" s="137">
        <v>47</v>
      </c>
      <c r="B160" s="168" t="s">
        <v>2671</v>
      </c>
      <c r="C160" s="169" t="s">
        <v>31</v>
      </c>
      <c r="D160" s="116"/>
      <c r="E160" s="138"/>
      <c r="F160" s="138"/>
      <c r="G160" s="165" t="str">
        <f t="shared" si="3"/>
        <v/>
      </c>
      <c r="H160" s="117"/>
      <c r="I160" s="116"/>
      <c r="J160" s="116"/>
      <c r="K160" s="68"/>
      <c r="L160" s="101" t="str">
        <f>+IF(AND(K160&gt;0,O160="Ejecución"),(K160/877802)*Tabla289[[#This Row],[% participación]],IF(AND(K160&gt;0,O160&lt;&gt;"Ejecución"),"-",""))</f>
        <v/>
      </c>
      <c r="M160" s="119"/>
      <c r="N160" s="174" t="str">
        <f t="shared" si="4"/>
        <v/>
      </c>
      <c r="O160" s="170" t="s">
        <v>1150</v>
      </c>
      <c r="P160" s="80"/>
    </row>
    <row r="161" spans="1:28" ht="23.1" customHeight="1" thickBot="1" x14ac:dyDescent="0.3">
      <c r="O161" s="178" t="str">
        <f>HYPERLINK("#Integrante_4!A1","INICIO")</f>
        <v>INICIO</v>
      </c>
    </row>
    <row r="162" spans="1:28" s="19" customFormat="1" ht="31.5" customHeight="1" thickBot="1" x14ac:dyDescent="0.3">
      <c r="A162" s="212" t="s">
        <v>13</v>
      </c>
      <c r="B162" s="213"/>
      <c r="C162" s="213"/>
      <c r="D162" s="213"/>
      <c r="E162" s="214"/>
      <c r="F162" s="213" t="s">
        <v>15</v>
      </c>
      <c r="G162" s="213"/>
      <c r="H162" s="213"/>
      <c r="I162" s="212" t="s">
        <v>16</v>
      </c>
      <c r="J162" s="213"/>
      <c r="K162" s="213"/>
      <c r="L162" s="213"/>
      <c r="M162" s="213"/>
      <c r="N162" s="213"/>
      <c r="O162" s="214"/>
      <c r="P162" s="77"/>
    </row>
    <row r="163" spans="1:28" ht="51.75" customHeight="1" x14ac:dyDescent="0.25">
      <c r="A163" s="237" t="s">
        <v>2664</v>
      </c>
      <c r="B163" s="238"/>
      <c r="C163" s="238"/>
      <c r="D163" s="238"/>
      <c r="E163" s="239"/>
      <c r="F163" s="240" t="s">
        <v>2665</v>
      </c>
      <c r="G163" s="240"/>
      <c r="H163" s="240"/>
      <c r="I163" s="237" t="s">
        <v>2635</v>
      </c>
      <c r="J163" s="238"/>
      <c r="K163" s="238"/>
      <c r="L163" s="238"/>
      <c r="M163" s="238"/>
      <c r="N163" s="238"/>
      <c r="O163" s="239"/>
    </row>
    <row r="164" spans="1:28" ht="9" customHeight="1" x14ac:dyDescent="0.25">
      <c r="A164" s="158"/>
      <c r="B164" s="159"/>
      <c r="C164" s="159"/>
      <c r="E164" s="8"/>
      <c r="F164" s="159"/>
      <c r="G164" s="159"/>
      <c r="H164" s="159"/>
      <c r="I164" s="158"/>
      <c r="J164" s="159"/>
      <c r="K164" s="5"/>
      <c r="L164" s="5"/>
      <c r="M164" s="5"/>
      <c r="N164" s="150"/>
      <c r="O164" s="8"/>
      <c r="Q164" s="4" t="s">
        <v>2649</v>
      </c>
    </row>
    <row r="165" spans="1:28" x14ac:dyDescent="0.25">
      <c r="A165" s="9"/>
      <c r="B165" s="241" t="s">
        <v>2618</v>
      </c>
      <c r="C165" s="241"/>
      <c r="D165" s="241"/>
      <c r="E165" s="8"/>
      <c r="F165" s="5"/>
      <c r="G165" s="242" t="s">
        <v>2618</v>
      </c>
      <c r="H165" s="242"/>
      <c r="I165" s="243" t="s">
        <v>1164</v>
      </c>
      <c r="J165" s="244"/>
      <c r="K165" s="244"/>
      <c r="L165" s="244"/>
      <c r="M165" s="244"/>
      <c r="N165" s="108" t="s">
        <v>1148</v>
      </c>
      <c r="O165" s="8"/>
      <c r="S165" s="51"/>
    </row>
    <row r="166" spans="1:28" x14ac:dyDescent="0.25">
      <c r="A166" s="9"/>
      <c r="B166" s="5"/>
      <c r="C166" s="5"/>
      <c r="D166" s="151" t="s">
        <v>14</v>
      </c>
      <c r="E166" s="8"/>
      <c r="F166" s="5"/>
      <c r="G166" s="160" t="s">
        <v>14</v>
      </c>
      <c r="I166" s="9"/>
      <c r="J166" s="5"/>
      <c r="K166" s="5"/>
      <c r="L166" s="5"/>
      <c r="M166" s="5"/>
      <c r="N166" s="5"/>
      <c r="O166" s="8"/>
    </row>
    <row r="167" spans="1:28" x14ac:dyDescent="0.25">
      <c r="A167" s="9"/>
      <c r="D167" s="108" t="s">
        <v>26</v>
      </c>
      <c r="E167" s="8"/>
      <c r="F167" s="5"/>
      <c r="G167" s="108" t="s">
        <v>26</v>
      </c>
      <c r="I167" s="245" t="s">
        <v>2648</v>
      </c>
      <c r="J167" s="246"/>
      <c r="K167" s="246"/>
      <c r="L167" s="246"/>
      <c r="M167" s="246"/>
      <c r="N167" s="246"/>
      <c r="O167" s="247"/>
      <c r="U167" s="51"/>
    </row>
    <row r="168" spans="1:28" x14ac:dyDescent="0.25">
      <c r="A168" s="9"/>
      <c r="B168" s="215" t="s">
        <v>2662</v>
      </c>
      <c r="C168" s="215"/>
      <c r="D168" s="215"/>
      <c r="E168" s="8"/>
      <c r="F168" s="5"/>
      <c r="H168" s="82" t="s">
        <v>2661</v>
      </c>
      <c r="I168" s="245"/>
      <c r="J168" s="246"/>
      <c r="K168" s="246"/>
      <c r="L168" s="246"/>
      <c r="M168" s="246"/>
      <c r="N168" s="246"/>
      <c r="O168" s="247"/>
      <c r="Q168" s="51"/>
    </row>
    <row r="169" spans="1:28" x14ac:dyDescent="0.25">
      <c r="A169" s="9"/>
      <c r="B169" s="74" t="s">
        <v>2657</v>
      </c>
      <c r="C169" s="5"/>
      <c r="D169" s="5"/>
      <c r="E169" s="8"/>
      <c r="F169" s="81"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12" t="s">
        <v>2677</v>
      </c>
      <c r="B172" s="213"/>
      <c r="C172" s="213"/>
      <c r="D172" s="213"/>
      <c r="E172" s="213"/>
      <c r="F172" s="213"/>
      <c r="G172" s="213"/>
      <c r="H172" s="213"/>
      <c r="I172" s="213"/>
      <c r="J172" s="213"/>
      <c r="K172" s="213"/>
      <c r="L172" s="213"/>
      <c r="M172" s="213"/>
      <c r="N172" s="213"/>
      <c r="O172" s="214"/>
      <c r="P172" s="77"/>
    </row>
    <row r="173" spans="1:28" ht="15" customHeight="1" x14ac:dyDescent="0.25">
      <c r="A173" s="231" t="s">
        <v>2676</v>
      </c>
      <c r="B173" s="232"/>
      <c r="C173" s="232"/>
      <c r="D173" s="232"/>
      <c r="E173" s="232"/>
      <c r="F173" s="232"/>
      <c r="G173" s="232"/>
      <c r="H173" s="232"/>
      <c r="I173" s="232"/>
      <c r="J173" s="232"/>
      <c r="K173" s="232"/>
      <c r="L173" s="232"/>
      <c r="M173" s="232"/>
      <c r="N173" s="232"/>
      <c r="O173" s="233"/>
    </row>
    <row r="174" spans="1:28" ht="24" thickBot="1" x14ac:dyDescent="0.3">
      <c r="A174" s="234"/>
      <c r="B174" s="235"/>
      <c r="C174" s="235"/>
      <c r="D174" s="235"/>
      <c r="E174" s="235"/>
      <c r="F174" s="235"/>
      <c r="G174" s="235"/>
      <c r="H174" s="235"/>
      <c r="I174" s="235"/>
      <c r="J174" s="235"/>
      <c r="K174" s="235"/>
      <c r="L174" s="235"/>
      <c r="M174" s="235"/>
      <c r="N174" s="235"/>
      <c r="O174" s="23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1" t="s">
        <v>2670</v>
      </c>
      <c r="C176" s="201"/>
      <c r="D176" s="201"/>
      <c r="E176" s="201"/>
      <c r="F176" s="201"/>
      <c r="G176" s="201"/>
      <c r="H176" s="20"/>
      <c r="I176" s="208" t="s">
        <v>2674</v>
      </c>
      <c r="J176" s="209"/>
      <c r="K176" s="209"/>
      <c r="L176" s="209"/>
      <c r="M176" s="209"/>
      <c r="O176" s="178" t="str">
        <f>HYPERLINK("#Integrante_4!A1","INICIO")</f>
        <v>INICIO</v>
      </c>
      <c r="Q176" s="19"/>
      <c r="R176" s="19"/>
      <c r="S176" s="19"/>
      <c r="T176" s="19"/>
      <c r="U176" s="19"/>
      <c r="V176" s="19"/>
      <c r="W176" s="19"/>
      <c r="X176" s="19"/>
      <c r="Y176" s="19"/>
      <c r="Z176" s="19"/>
      <c r="AA176" s="19"/>
      <c r="AB176" s="19"/>
    </row>
    <row r="177" spans="1:28" ht="23.25" x14ac:dyDescent="0.25">
      <c r="A177" s="9"/>
      <c r="B177" s="202" t="s">
        <v>17</v>
      </c>
      <c r="C177" s="203"/>
      <c r="D177" s="204"/>
      <c r="E177" s="208" t="s">
        <v>2620</v>
      </c>
      <c r="F177" s="209"/>
      <c r="G177" s="210"/>
      <c r="H177" s="5"/>
      <c r="I177" s="202" t="s">
        <v>17</v>
      </c>
      <c r="J177" s="203"/>
      <c r="K177" s="203"/>
      <c r="L177" s="204"/>
      <c r="M177" s="262" t="s">
        <v>2679</v>
      </c>
      <c r="O177" s="8"/>
      <c r="Q177" s="19"/>
      <c r="R177" s="157"/>
      <c r="S177" s="19"/>
      <c r="T177" s="19"/>
      <c r="U177" s="19"/>
      <c r="V177" s="19"/>
      <c r="W177" s="19"/>
      <c r="X177" s="19"/>
      <c r="Y177" s="19"/>
      <c r="Z177" s="19"/>
      <c r="AA177" s="19"/>
      <c r="AB177" s="19"/>
    </row>
    <row r="178" spans="1:28" ht="23.25" x14ac:dyDescent="0.25">
      <c r="A178" s="9"/>
      <c r="B178" s="205"/>
      <c r="C178" s="206"/>
      <c r="D178" s="207"/>
      <c r="E178" s="157" t="s">
        <v>2621</v>
      </c>
      <c r="F178" s="157" t="s">
        <v>2622</v>
      </c>
      <c r="G178" s="157" t="s">
        <v>2623</v>
      </c>
      <c r="H178" s="5"/>
      <c r="I178" s="205"/>
      <c r="J178" s="206"/>
      <c r="K178" s="206"/>
      <c r="L178" s="207"/>
      <c r="M178" s="263"/>
      <c r="O178" s="8"/>
      <c r="Q178" s="19"/>
      <c r="R178" s="157" t="s">
        <v>2623</v>
      </c>
      <c r="S178" s="19"/>
      <c r="T178" s="19"/>
      <c r="U178" s="19"/>
      <c r="V178" s="19"/>
      <c r="W178" s="19"/>
      <c r="X178" s="19"/>
      <c r="Y178" s="19"/>
      <c r="Z178" s="19"/>
      <c r="AA178" s="19"/>
      <c r="AB178" s="19"/>
    </row>
    <row r="179" spans="1:28" ht="23.25" x14ac:dyDescent="0.25">
      <c r="A179" s="9"/>
      <c r="B179" s="254" t="s">
        <v>2670</v>
      </c>
      <c r="C179" s="254"/>
      <c r="D179" s="254"/>
      <c r="E179" s="24">
        <v>0.02</v>
      </c>
      <c r="F179" s="171">
        <v>0.03</v>
      </c>
      <c r="G179" s="172">
        <f>IF(F179&gt;0,SUM(E179+F179),"")</f>
        <v>0.05</v>
      </c>
      <c r="H179" s="5"/>
      <c r="I179" s="251" t="s">
        <v>2674</v>
      </c>
      <c r="J179" s="252"/>
      <c r="K179" s="252"/>
      <c r="L179" s="253"/>
      <c r="M179" s="171"/>
      <c r="O179" s="8"/>
      <c r="Q179" s="19"/>
      <c r="R179" s="172" t="str">
        <f>IF(M179&gt;0,SUM(L179+M179),"")</f>
        <v/>
      </c>
      <c r="S179" s="19"/>
      <c r="T179" s="19"/>
      <c r="U179" s="19"/>
      <c r="V179" s="19"/>
      <c r="W179" s="19"/>
      <c r="X179" s="19"/>
      <c r="Y179" s="19"/>
      <c r="Z179" s="19"/>
      <c r="AA179" s="19"/>
      <c r="AB179" s="19"/>
    </row>
    <row r="180" spans="1:28" ht="23.25" hidden="1" x14ac:dyDescent="0.25">
      <c r="A180" s="9"/>
      <c r="B180" s="254" t="s">
        <v>1165</v>
      </c>
      <c r="C180" s="254"/>
      <c r="D180" s="254"/>
      <c r="E180" s="24">
        <v>0.02</v>
      </c>
      <c r="F180" s="69"/>
      <c r="G180" s="156" t="str">
        <f>IF(F180&gt;0,SUM(E180+F180),"")</f>
        <v/>
      </c>
      <c r="H180" s="5"/>
      <c r="I180" s="251" t="s">
        <v>1169</v>
      </c>
      <c r="J180" s="252"/>
      <c r="K180" s="253"/>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254" t="s">
        <v>1166</v>
      </c>
      <c r="C181" s="254"/>
      <c r="D181" s="254"/>
      <c r="E181" s="24">
        <v>0.02</v>
      </c>
      <c r="F181" s="69"/>
      <c r="G181" s="156" t="str">
        <f>IF(F181&gt;0,SUM(E181+F181),"")</f>
        <v/>
      </c>
      <c r="H181" s="5"/>
      <c r="I181" s="251" t="s">
        <v>1170</v>
      </c>
      <c r="J181" s="252"/>
      <c r="K181" s="253"/>
      <c r="L181" s="24">
        <v>0.02</v>
      </c>
      <c r="M181" s="69"/>
      <c r="N181" s="156" t="str">
        <f>IF(M181&gt;0,SUM(L181+M181),"")</f>
        <v/>
      </c>
      <c r="O181" s="8"/>
      <c r="Q181" s="19"/>
      <c r="R181" s="19"/>
      <c r="S181" s="19"/>
      <c r="T181" s="19"/>
      <c r="U181" s="19"/>
      <c r="V181" s="19"/>
      <c r="W181" s="19"/>
      <c r="X181" s="19"/>
      <c r="Y181" s="19"/>
      <c r="Z181" s="19"/>
      <c r="AA181" s="19"/>
      <c r="AB181" s="19"/>
    </row>
    <row r="182" spans="1:28" ht="23.25" hidden="1" x14ac:dyDescent="0.25">
      <c r="A182" s="9"/>
      <c r="B182" s="254" t="s">
        <v>1167</v>
      </c>
      <c r="C182" s="254"/>
      <c r="D182" s="254"/>
      <c r="E182" s="24">
        <v>0.03</v>
      </c>
      <c r="F182" s="69"/>
      <c r="G182" s="156" t="str">
        <f>IF(F182&gt;0,SUM(E182+F182),"")</f>
        <v/>
      </c>
      <c r="H182" s="5"/>
      <c r="I182" s="251" t="s">
        <v>1171</v>
      </c>
      <c r="J182" s="252"/>
      <c r="K182" s="253"/>
      <c r="L182" s="24">
        <v>0.02</v>
      </c>
      <c r="M182" s="69"/>
      <c r="N182" s="156"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51" t="s">
        <v>1172</v>
      </c>
      <c r="J183" s="252"/>
      <c r="K183" s="253"/>
      <c r="L183" s="24">
        <v>0.02</v>
      </c>
      <c r="M183" s="69"/>
      <c r="N183" s="156" t="str">
        <f>IF(M183&gt;0,SUM(L183+M183),"")</f>
        <v/>
      </c>
      <c r="O183" s="8"/>
      <c r="Q183" s="19"/>
      <c r="R183" s="19"/>
      <c r="S183" s="19"/>
      <c r="T183" s="19"/>
      <c r="U183" s="19"/>
      <c r="V183" s="19"/>
      <c r="W183" s="19"/>
      <c r="X183" s="19"/>
      <c r="Y183" s="19"/>
      <c r="Z183" s="19"/>
      <c r="AA183" s="19"/>
      <c r="AB183" s="19"/>
    </row>
    <row r="184" spans="1:28" x14ac:dyDescent="0.25">
      <c r="A184" s="9"/>
      <c r="B184" s="88" t="s">
        <v>2673</v>
      </c>
      <c r="C184" s="88"/>
      <c r="D184" s="88"/>
      <c r="E184" s="88"/>
      <c r="F184" s="88"/>
      <c r="G184" s="88"/>
      <c r="H184" s="88"/>
      <c r="I184" s="88"/>
      <c r="J184" s="88"/>
      <c r="K184" s="88"/>
      <c r="L184" s="88"/>
      <c r="M184" s="88"/>
      <c r="N184" s="89"/>
      <c r="O184" s="90"/>
    </row>
    <row r="185" spans="1:28" x14ac:dyDescent="0.25">
      <c r="A185" s="9"/>
      <c r="B185" s="91" t="s">
        <v>2632</v>
      </c>
      <c r="C185" s="177">
        <f>+SUM(G179:G182)</f>
        <v>0.05</v>
      </c>
      <c r="D185" s="162" t="s">
        <v>2633</v>
      </c>
      <c r="E185" s="95">
        <f>+(C185*SUM(K20:K35))</f>
        <v>168266102.40000001</v>
      </c>
      <c r="F185" s="93"/>
      <c r="G185" s="94"/>
      <c r="H185" s="89"/>
      <c r="I185" s="91" t="s">
        <v>2632</v>
      </c>
      <c r="J185" s="177">
        <f>M179</f>
        <v>0</v>
      </c>
      <c r="K185" s="255" t="s">
        <v>2633</v>
      </c>
      <c r="L185" s="255"/>
      <c r="M185" s="95">
        <f>+J185*K20</f>
        <v>0</v>
      </c>
      <c r="N185" s="96"/>
      <c r="O185" s="97"/>
    </row>
    <row r="186" spans="1:28" ht="15.75" thickBot="1" x14ac:dyDescent="0.3">
      <c r="A186" s="10"/>
      <c r="B186" s="98"/>
      <c r="C186" s="98"/>
      <c r="D186" s="98"/>
      <c r="E186" s="98"/>
      <c r="F186" s="98"/>
      <c r="G186" s="98"/>
      <c r="H186" s="98"/>
      <c r="I186" s="173" t="s">
        <v>2675</v>
      </c>
      <c r="J186" s="98"/>
      <c r="K186" s="98"/>
      <c r="L186" s="98"/>
      <c r="M186" s="98"/>
      <c r="N186" s="99"/>
      <c r="O186" s="100"/>
    </row>
    <row r="187" spans="1:28" ht="8.25" customHeight="1" thickBot="1" x14ac:dyDescent="0.3"/>
    <row r="188" spans="1:28" s="19" customFormat="1" ht="31.5" customHeight="1" thickBot="1" x14ac:dyDescent="0.3">
      <c r="A188" s="212" t="s">
        <v>18</v>
      </c>
      <c r="B188" s="213"/>
      <c r="C188" s="213"/>
      <c r="D188" s="213"/>
      <c r="E188" s="213"/>
      <c r="F188" s="213"/>
      <c r="G188" s="213"/>
      <c r="H188" s="213"/>
      <c r="I188" s="213"/>
      <c r="J188" s="213"/>
      <c r="K188" s="213"/>
      <c r="L188" s="213"/>
      <c r="M188" s="213"/>
      <c r="N188" s="213"/>
      <c r="O188" s="214"/>
      <c r="P188" s="77"/>
    </row>
    <row r="189" spans="1:28" ht="15" customHeight="1" x14ac:dyDescent="0.25">
      <c r="A189" s="231" t="s">
        <v>19</v>
      </c>
      <c r="B189" s="232"/>
      <c r="C189" s="232"/>
      <c r="D189" s="232"/>
      <c r="E189" s="232"/>
      <c r="F189" s="232"/>
      <c r="G189" s="232"/>
      <c r="H189" s="232"/>
      <c r="I189" s="232"/>
      <c r="J189" s="232"/>
      <c r="K189" s="232"/>
      <c r="L189" s="232"/>
      <c r="M189" s="232"/>
      <c r="N189" s="232"/>
      <c r="O189" s="233"/>
    </row>
    <row r="190" spans="1:28" ht="15.75" thickBot="1" x14ac:dyDescent="0.3">
      <c r="A190" s="234"/>
      <c r="B190" s="235"/>
      <c r="C190" s="235"/>
      <c r="D190" s="235"/>
      <c r="E190" s="235"/>
      <c r="F190" s="235"/>
      <c r="G190" s="235"/>
      <c r="H190" s="235"/>
      <c r="I190" s="235"/>
      <c r="J190" s="235"/>
      <c r="K190" s="235"/>
      <c r="L190" s="235"/>
      <c r="M190" s="235"/>
      <c r="N190" s="235"/>
      <c r="O190" s="236"/>
    </row>
    <row r="191" spans="1:28" x14ac:dyDescent="0.25">
      <c r="A191" s="9"/>
      <c r="B191" s="5"/>
      <c r="C191" s="5"/>
      <c r="D191" s="5"/>
      <c r="E191" s="5"/>
      <c r="F191" s="5"/>
      <c r="G191" s="5"/>
      <c r="H191" s="5"/>
      <c r="I191" s="5"/>
      <c r="J191" s="5"/>
      <c r="K191" s="5"/>
      <c r="L191" s="5"/>
      <c r="M191" s="5"/>
      <c r="N191" s="5"/>
      <c r="O191" s="8"/>
      <c r="Q191" s="146"/>
      <c r="R191" s="146"/>
      <c r="S191" s="146"/>
      <c r="T191" s="146"/>
    </row>
    <row r="192" spans="1:28" x14ac:dyDescent="0.25">
      <c r="A192" s="9"/>
      <c r="B192" s="228" t="s">
        <v>2641</v>
      </c>
      <c r="C192" s="228"/>
      <c r="E192" s="5" t="s">
        <v>20</v>
      </c>
      <c r="H192" s="160" t="s">
        <v>24</v>
      </c>
      <c r="J192" s="5" t="s">
        <v>2642</v>
      </c>
      <c r="K192" s="5"/>
      <c r="M192" s="5"/>
      <c r="N192" s="5"/>
      <c r="O192" s="8"/>
      <c r="Q192" s="147"/>
      <c r="R192" s="148"/>
      <c r="S192" s="148"/>
      <c r="T192" s="147"/>
    </row>
    <row r="193" spans="1:18" x14ac:dyDescent="0.25">
      <c r="A193" s="9"/>
      <c r="C193" s="121">
        <v>41961</v>
      </c>
      <c r="D193" s="5"/>
      <c r="E193" s="120">
        <v>3708</v>
      </c>
      <c r="F193" s="5"/>
      <c r="G193" s="5"/>
      <c r="H193" s="140" t="s">
        <v>2744</v>
      </c>
      <c r="J193" s="5"/>
      <c r="K193" s="121">
        <v>39449</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12" t="s">
        <v>29</v>
      </c>
      <c r="B197" s="213"/>
      <c r="C197" s="213"/>
      <c r="D197" s="213"/>
      <c r="E197" s="213"/>
      <c r="F197" s="213"/>
      <c r="G197" s="213"/>
      <c r="H197" s="213"/>
      <c r="I197" s="213"/>
      <c r="J197" s="213"/>
      <c r="K197" s="213"/>
      <c r="L197" s="213"/>
      <c r="M197" s="213"/>
      <c r="N197" s="213"/>
      <c r="O197" s="214"/>
      <c r="P197" s="77"/>
    </row>
    <row r="198" spans="1:18" ht="21.75" thickBot="1" x14ac:dyDescent="0.3">
      <c r="A198" s="9"/>
      <c r="B198" s="5"/>
      <c r="C198" s="5"/>
      <c r="D198" s="5"/>
      <c r="E198" s="5"/>
      <c r="F198" s="5"/>
      <c r="G198" s="5"/>
      <c r="H198" s="5"/>
      <c r="I198" s="5"/>
      <c r="J198" s="5"/>
      <c r="K198" s="5"/>
      <c r="L198" s="5"/>
      <c r="M198" s="5"/>
      <c r="N198" s="5"/>
      <c r="O198" s="178" t="str">
        <f>HYPERLINK("#Integrante_4!A1","INICIO")</f>
        <v>INICIO</v>
      </c>
    </row>
    <row r="199" spans="1:18" ht="231" customHeight="1" x14ac:dyDescent="0.25">
      <c r="A199" s="9"/>
      <c r="B199" s="250" t="s">
        <v>2663</v>
      </c>
      <c r="C199" s="250"/>
      <c r="D199" s="250"/>
      <c r="E199" s="250"/>
      <c r="F199" s="250"/>
      <c r="G199" s="250"/>
      <c r="H199" s="250"/>
      <c r="I199" s="250"/>
      <c r="J199" s="250"/>
      <c r="K199" s="250"/>
      <c r="L199" s="250"/>
      <c r="M199" s="250"/>
      <c r="N199" s="250"/>
      <c r="O199" s="8"/>
    </row>
    <row r="200" spans="1:18" x14ac:dyDescent="0.25">
      <c r="A200" s="9"/>
      <c r="B200" s="225"/>
      <c r="C200" s="225"/>
      <c r="D200" s="225"/>
      <c r="E200" s="225"/>
      <c r="F200" s="225"/>
      <c r="G200" s="225"/>
      <c r="H200" s="225"/>
      <c r="I200" s="225"/>
      <c r="J200" s="225"/>
      <c r="K200" s="225"/>
      <c r="L200" s="225"/>
      <c r="M200" s="225"/>
      <c r="N200" s="225"/>
      <c r="O200" s="8"/>
    </row>
    <row r="201" spans="1:18" x14ac:dyDescent="0.25">
      <c r="A201" s="9"/>
      <c r="B201" s="226" t="s">
        <v>2653</v>
      </c>
      <c r="C201" s="227"/>
      <c r="D201" s="227"/>
      <c r="E201" s="227"/>
      <c r="F201" s="227"/>
      <c r="G201" s="227"/>
      <c r="H201" s="227"/>
      <c r="I201" s="227"/>
      <c r="J201" s="227"/>
      <c r="K201" s="227"/>
      <c r="L201" s="227"/>
      <c r="M201" s="227"/>
      <c r="N201" s="227"/>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0"/>
      <c r="D211" s="21"/>
      <c r="G211" s="27" t="s">
        <v>2625</v>
      </c>
      <c r="H211" s="141" t="s">
        <v>2741</v>
      </c>
      <c r="J211" s="27" t="s">
        <v>2627</v>
      </c>
      <c r="K211" s="141" t="s">
        <v>2741</v>
      </c>
      <c r="L211" s="21"/>
      <c r="M211" s="21"/>
      <c r="N211" s="21"/>
      <c r="O211" s="8"/>
    </row>
    <row r="212" spans="1:15" x14ac:dyDescent="0.25">
      <c r="A212" s="9"/>
      <c r="B212" s="27" t="s">
        <v>2624</v>
      </c>
      <c r="C212" s="140" t="s">
        <v>2744</v>
      </c>
      <c r="D212" s="21"/>
      <c r="G212" s="27" t="s">
        <v>2626</v>
      </c>
      <c r="H212" s="141" t="s">
        <v>2742</v>
      </c>
      <c r="J212" s="27" t="s">
        <v>2628</v>
      </c>
      <c r="K212" s="140" t="s">
        <v>2743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NXqzzzelLJ0RLAAnbGNjWHDbENp8yQXC1u+fbo/QxeUVs0c3LUDIOA7XRo5zdGHrlslcoFcL0OkIGkpVzkm4KQ==" saltValue="5nleT62WfEveAv004DmyD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2"/>
  <sheetViews>
    <sheetView showGridLines="0" topLeftCell="A161" zoomScale="70" zoomScaleNormal="70" zoomScaleSheetLayoutView="40" zoomScalePageLayoutView="40" workbookViewId="0">
      <selection activeCell="C191" sqref="C191"/>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42578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42578125" style="4" customWidth="1"/>
    <col min="14" max="14" width="22.42578125" style="4" customWidth="1"/>
    <col min="15" max="15" width="29.140625" style="4" customWidth="1"/>
    <col min="16" max="16" width="4.42578125" style="76"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42578125" style="4" hidden="1"/>
    <col min="24" max="24" width="18" style="4" hidden="1"/>
    <col min="25" max="25" width="14.85546875" style="4" hidden="1"/>
    <col min="26" max="26" width="13.42578125" style="4" hidden="1"/>
    <col min="27" max="27" width="11.85546875" style="4" hidden="1"/>
    <col min="28" max="28" width="20.140625" style="4" hidden="1"/>
    <col min="29" max="16383" width="1.42578125" style="4" hidden="1"/>
    <col min="16384" max="16384" width="9.42578125" style="4" hidden="1"/>
  </cols>
  <sheetData>
    <row r="1" spans="1:20" ht="15.75" thickBot="1" x14ac:dyDescent="0.3"/>
    <row r="2" spans="1:20" ht="33" customHeight="1" x14ac:dyDescent="0.25">
      <c r="A2" s="13"/>
      <c r="B2" s="15"/>
      <c r="C2" s="264" t="s">
        <v>2658</v>
      </c>
      <c r="D2" s="265"/>
      <c r="E2" s="265"/>
      <c r="F2" s="265"/>
      <c r="G2" s="265"/>
      <c r="H2" s="265"/>
      <c r="I2" s="265"/>
      <c r="J2" s="265"/>
      <c r="K2" s="265"/>
      <c r="L2" s="272" t="s">
        <v>2645</v>
      </c>
      <c r="M2" s="272"/>
      <c r="N2" s="277" t="s">
        <v>2646</v>
      </c>
      <c r="O2" s="278"/>
    </row>
    <row r="3" spans="1:20" ht="33" customHeight="1" x14ac:dyDescent="0.25">
      <c r="A3" s="9"/>
      <c r="B3" s="8"/>
      <c r="C3" s="266"/>
      <c r="D3" s="267"/>
      <c r="E3" s="267"/>
      <c r="F3" s="267"/>
      <c r="G3" s="267"/>
      <c r="H3" s="267"/>
      <c r="I3" s="267"/>
      <c r="J3" s="267"/>
      <c r="K3" s="267"/>
      <c r="L3" s="279" t="s">
        <v>1</v>
      </c>
      <c r="M3" s="279"/>
      <c r="N3" s="279" t="s">
        <v>2647</v>
      </c>
      <c r="O3" s="281"/>
    </row>
    <row r="4" spans="1:20" ht="24.75" customHeight="1" thickBot="1" x14ac:dyDescent="0.3">
      <c r="A4" s="10"/>
      <c r="B4" s="12"/>
      <c r="C4" s="268"/>
      <c r="D4" s="269"/>
      <c r="E4" s="269"/>
      <c r="F4" s="269"/>
      <c r="G4" s="269"/>
      <c r="H4" s="269"/>
      <c r="I4" s="269"/>
      <c r="J4" s="269"/>
      <c r="K4" s="269"/>
      <c r="L4" s="248" t="s">
        <v>0</v>
      </c>
      <c r="M4" s="248"/>
      <c r="N4" s="248"/>
      <c r="O4" s="249"/>
      <c r="P4" s="164">
        <f ca="1">NOW()</f>
        <v>44194.987378124999</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12" t="s">
        <v>2643</v>
      </c>
      <c r="B6" s="213"/>
      <c r="C6" s="213"/>
      <c r="D6" s="213"/>
      <c r="E6" s="213"/>
      <c r="F6" s="213"/>
      <c r="G6" s="213"/>
      <c r="H6" s="213"/>
      <c r="I6" s="213"/>
      <c r="J6" s="213"/>
      <c r="K6" s="213"/>
      <c r="L6" s="213"/>
      <c r="M6" s="213"/>
      <c r="N6" s="213"/>
      <c r="O6" s="214"/>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HYPERLINK("#Integrante_5!B20","IDENTIFICACIÓN DEL OFERENTE")</f>
        <v>IDENTIFICACIÓN DEL OFERENTE</v>
      </c>
      <c r="C8" s="181"/>
      <c r="D8" s="185"/>
      <c r="E8" s="273" t="str">
        <f>HYPERLINK("#Integrante_5!A109","CAPACIDAD RESIDUAL")</f>
        <v>CAPACIDAD RESIDUAL</v>
      </c>
      <c r="F8" s="274"/>
      <c r="G8" s="275"/>
      <c r="H8" s="186"/>
      <c r="I8" s="178" t="str">
        <f>HYPERLINK("#Integrante_5!N162","DISCAPACIDAD")</f>
        <v>DISCAPACIDAD</v>
      </c>
      <c r="J8" s="182"/>
      <c r="K8" s="178" t="str">
        <f>HYPERLINK("#Integrante_5!A188","TRAYECTORIA")</f>
        <v>TRAYECTORIA</v>
      </c>
      <c r="L8" s="181"/>
      <c r="M8" s="36"/>
      <c r="N8" s="36"/>
      <c r="O8" s="43"/>
    </row>
    <row r="9" spans="1:20" ht="30.75" customHeight="1" thickBot="1" x14ac:dyDescent="0.3">
      <c r="A9" s="184"/>
      <c r="B9" s="178" t="str">
        <f>HYPERLINK("#Integrante_5!I20","DATOS CONTRATO INVITACIÓN")</f>
        <v>DATOS CONTRATO INVITACIÓN</v>
      </c>
      <c r="C9" s="181"/>
      <c r="D9" s="181"/>
      <c r="E9" s="273" t="str">
        <f>HYPERLINK("#Integrante_5!A162","TALENTO HUMANO")</f>
        <v>TALENTO HUMANO</v>
      </c>
      <c r="F9" s="274"/>
      <c r="G9" s="275"/>
      <c r="H9" s="186"/>
      <c r="I9" s="178" t="str">
        <f>HYPERLINK("#Integrante_5!B176","CONTRAPARTIDA ADICIONAL")</f>
        <v>CONTRAPARTIDA ADICIONAL</v>
      </c>
      <c r="J9" s="183"/>
      <c r="K9" s="178" t="str">
        <f>HYPERLINK("#Integrante_5!A199","ACEPTACIÓN")</f>
        <v>ACEPTACIÓN</v>
      </c>
      <c r="L9" s="181"/>
      <c r="M9" s="36"/>
      <c r="N9" s="36"/>
      <c r="O9" s="43"/>
    </row>
    <row r="10" spans="1:20" ht="30.75" customHeight="1" thickBot="1" x14ac:dyDescent="0.3">
      <c r="A10" s="184"/>
      <c r="B10" s="178" t="str">
        <f>HYPERLINK("#Integrante_5!B48","EXPERIENCIA TERRITORIAL")</f>
        <v>EXPERIENCIA TERRITORIAL</v>
      </c>
      <c r="C10" s="181"/>
      <c r="D10" s="181"/>
      <c r="E10" s="273" t="str">
        <f>HYPERLINK("#Integrante_5!F162","INFRAESTRUCTURA")</f>
        <v>INFRAESTRUCTURA</v>
      </c>
      <c r="F10" s="274"/>
      <c r="G10" s="275"/>
      <c r="H10" s="186"/>
      <c r="I10" s="178" t="str">
        <f>HYPERLINK("#Integrante_5!L176","VALOR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49"/>
      <c r="D15" s="35"/>
      <c r="E15" s="35"/>
      <c r="F15" s="5"/>
      <c r="G15" s="32" t="s">
        <v>1168</v>
      </c>
      <c r="H15" s="104"/>
      <c r="I15" s="32" t="s">
        <v>2629</v>
      </c>
      <c r="J15" s="109" t="s">
        <v>2637</v>
      </c>
      <c r="L15" s="270" t="s">
        <v>8</v>
      </c>
      <c r="M15" s="270"/>
      <c r="N15" s="176"/>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12" t="s">
        <v>21</v>
      </c>
      <c r="B17" s="213"/>
      <c r="C17" s="213"/>
      <c r="D17" s="213"/>
      <c r="E17" s="213"/>
      <c r="F17" s="213"/>
      <c r="G17" s="213"/>
      <c r="H17" s="212" t="s">
        <v>12</v>
      </c>
      <c r="I17" s="213"/>
      <c r="J17" s="213"/>
      <c r="K17" s="213"/>
      <c r="L17" s="213"/>
      <c r="M17" s="213"/>
      <c r="N17" s="213"/>
      <c r="O17" s="214"/>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0"/>
      <c r="D19" s="160"/>
      <c r="E19" s="153" t="s">
        <v>2668</v>
      </c>
      <c r="F19" s="154"/>
      <c r="G19" s="5"/>
      <c r="H19" s="276" t="s">
        <v>2644</v>
      </c>
      <c r="I19" s="133" t="s">
        <v>11</v>
      </c>
      <c r="J19" s="134" t="s">
        <v>10</v>
      </c>
      <c r="K19" s="134" t="s">
        <v>2613</v>
      </c>
      <c r="L19" s="134" t="s">
        <v>1161</v>
      </c>
      <c r="M19" s="134" t="s">
        <v>1162</v>
      </c>
      <c r="N19" s="135" t="s">
        <v>2614</v>
      </c>
      <c r="O19" s="130"/>
      <c r="Q19" s="51"/>
      <c r="R19" s="51"/>
    </row>
    <row r="20" spans="1:23" ht="30" customHeight="1" x14ac:dyDescent="0.25">
      <c r="A20" s="9"/>
      <c r="B20" s="110"/>
      <c r="C20" s="5"/>
      <c r="D20" s="161"/>
      <c r="E20" s="153" t="s">
        <v>2669</v>
      </c>
      <c r="F20" s="155"/>
      <c r="G20" s="5"/>
      <c r="H20" s="276"/>
      <c r="I20" s="142"/>
      <c r="J20" s="143"/>
      <c r="K20" s="144"/>
      <c r="L20" s="145"/>
      <c r="M20" s="145"/>
      <c r="N20" s="128">
        <f>+(M20-L20)/30</f>
        <v>0</v>
      </c>
      <c r="O20" s="131"/>
      <c r="U20" s="127"/>
      <c r="V20" s="106">
        <f ca="1">NOW()</f>
        <v>44194.987378124999</v>
      </c>
      <c r="W20" s="106">
        <f ca="1">NOW()</f>
        <v>44194.987378124999</v>
      </c>
    </row>
    <row r="21" spans="1:23" ht="30" customHeight="1" outlineLevel="1" x14ac:dyDescent="0.25">
      <c r="A21" s="9"/>
      <c r="B21" s="71"/>
      <c r="C21" s="5"/>
      <c r="D21" s="5"/>
      <c r="E21" s="5"/>
      <c r="F21" s="5"/>
      <c r="G21" s="5"/>
      <c r="H21" s="163"/>
      <c r="I21" s="142"/>
      <c r="J21" s="143"/>
      <c r="K21" s="144"/>
      <c r="L21" s="145"/>
      <c r="M21" s="145"/>
      <c r="N21" s="128">
        <f t="shared" ref="N21:N35" si="0">+(M21-L21)/30</f>
        <v>0</v>
      </c>
      <c r="O21" s="132"/>
    </row>
    <row r="22" spans="1:23" ht="30" customHeight="1" outlineLevel="1" x14ac:dyDescent="0.25">
      <c r="A22" s="9"/>
      <c r="B22" s="71"/>
      <c r="C22" s="5"/>
      <c r="D22" s="5"/>
      <c r="E22" s="5"/>
      <c r="F22" s="5"/>
      <c r="G22" s="5"/>
      <c r="H22" s="163"/>
      <c r="I22" s="142"/>
      <c r="J22" s="143"/>
      <c r="K22" s="144"/>
      <c r="L22" s="145"/>
      <c r="M22" s="145"/>
      <c r="N22" s="129">
        <f t="shared" si="0"/>
        <v>0</v>
      </c>
      <c r="O22" s="132"/>
    </row>
    <row r="23" spans="1:23" ht="30" customHeight="1" outlineLevel="1" x14ac:dyDescent="0.25">
      <c r="A23" s="9"/>
      <c r="B23" s="102"/>
      <c r="C23" s="21"/>
      <c r="D23" s="21"/>
      <c r="E23" s="21"/>
      <c r="F23" s="5"/>
      <c r="G23" s="5"/>
      <c r="H23" s="163"/>
      <c r="I23" s="142"/>
      <c r="J23" s="143"/>
      <c r="K23" s="144"/>
      <c r="L23" s="145"/>
      <c r="M23" s="145"/>
      <c r="N23" s="129">
        <f t="shared" si="0"/>
        <v>0</v>
      </c>
      <c r="O23" s="132"/>
      <c r="Q23" s="105"/>
      <c r="R23" s="55"/>
      <c r="S23" s="106"/>
      <c r="T23" s="106"/>
    </row>
    <row r="24" spans="1:23" ht="30" customHeight="1" outlineLevel="1" x14ac:dyDescent="0.25">
      <c r="A24" s="9"/>
      <c r="B24" s="102"/>
      <c r="C24" s="21"/>
      <c r="D24" s="21"/>
      <c r="E24" s="21"/>
      <c r="F24" s="5"/>
      <c r="G24" s="5"/>
      <c r="H24" s="163"/>
      <c r="I24" s="142"/>
      <c r="J24" s="143"/>
      <c r="K24" s="144"/>
      <c r="L24" s="145"/>
      <c r="M24" s="145"/>
      <c r="N24" s="129">
        <f t="shared" si="0"/>
        <v>0</v>
      </c>
      <c r="O24" s="132"/>
    </row>
    <row r="25" spans="1:23" ht="30" customHeight="1" outlineLevel="1" x14ac:dyDescent="0.25">
      <c r="A25" s="9"/>
      <c r="B25" s="102"/>
      <c r="C25" s="21"/>
      <c r="D25" s="21"/>
      <c r="E25" s="21"/>
      <c r="F25" s="5"/>
      <c r="G25" s="5"/>
      <c r="H25" s="163"/>
      <c r="I25" s="142"/>
      <c r="J25" s="143"/>
      <c r="K25" s="144"/>
      <c r="L25" s="145"/>
      <c r="M25" s="145"/>
      <c r="N25" s="129">
        <f t="shared" si="0"/>
        <v>0</v>
      </c>
      <c r="O25" s="132"/>
    </row>
    <row r="26" spans="1:23" ht="30" customHeight="1" outlineLevel="1" x14ac:dyDescent="0.25">
      <c r="A26" s="9"/>
      <c r="B26" s="102"/>
      <c r="C26" s="21"/>
      <c r="D26" s="21"/>
      <c r="E26" s="21"/>
      <c r="F26" s="5"/>
      <c r="G26" s="5"/>
      <c r="H26" s="163"/>
      <c r="I26" s="142"/>
      <c r="J26" s="143"/>
      <c r="K26" s="144"/>
      <c r="L26" s="145"/>
      <c r="M26" s="145"/>
      <c r="N26" s="129">
        <f t="shared" si="0"/>
        <v>0</v>
      </c>
      <c r="O26" s="132"/>
    </row>
    <row r="27" spans="1:23" ht="30" customHeight="1" outlineLevel="1" x14ac:dyDescent="0.25">
      <c r="A27" s="9"/>
      <c r="B27" s="102"/>
      <c r="C27" s="21"/>
      <c r="D27" s="21"/>
      <c r="E27" s="21"/>
      <c r="F27" s="5"/>
      <c r="G27" s="5"/>
      <c r="H27" s="163"/>
      <c r="I27" s="142"/>
      <c r="J27" s="143"/>
      <c r="K27" s="144"/>
      <c r="L27" s="145"/>
      <c r="M27" s="145"/>
      <c r="N27" s="129">
        <f t="shared" si="0"/>
        <v>0</v>
      </c>
      <c r="O27" s="132"/>
    </row>
    <row r="28" spans="1:23" ht="30" customHeight="1" outlineLevel="1" x14ac:dyDescent="0.25">
      <c r="A28" s="9"/>
      <c r="B28" s="102"/>
      <c r="C28" s="21"/>
      <c r="D28" s="21"/>
      <c r="E28" s="21"/>
      <c r="F28" s="5"/>
      <c r="G28" s="5"/>
      <c r="H28" s="163"/>
      <c r="I28" s="142"/>
      <c r="J28" s="143"/>
      <c r="K28" s="144"/>
      <c r="L28" s="145"/>
      <c r="M28" s="145"/>
      <c r="N28" s="129">
        <f t="shared" si="0"/>
        <v>0</v>
      </c>
      <c r="O28" s="132"/>
    </row>
    <row r="29" spans="1:23" ht="30" customHeight="1" outlineLevel="1" x14ac:dyDescent="0.25">
      <c r="A29" s="9"/>
      <c r="B29" s="71"/>
      <c r="C29" s="5"/>
      <c r="D29" s="5"/>
      <c r="E29" s="5"/>
      <c r="F29" s="5"/>
      <c r="G29" s="5"/>
      <c r="H29" s="163"/>
      <c r="I29" s="142"/>
      <c r="J29" s="143"/>
      <c r="K29" s="144"/>
      <c r="L29" s="145"/>
      <c r="M29" s="145"/>
      <c r="N29" s="129">
        <f t="shared" si="0"/>
        <v>0</v>
      </c>
      <c r="O29" s="132"/>
    </row>
    <row r="30" spans="1:23" ht="30" customHeight="1" outlineLevel="1" x14ac:dyDescent="0.25">
      <c r="A30" s="9"/>
      <c r="B30" s="71"/>
      <c r="C30" s="5"/>
      <c r="D30" s="5"/>
      <c r="E30" s="5"/>
      <c r="F30" s="5"/>
      <c r="G30" s="5"/>
      <c r="H30" s="163"/>
      <c r="I30" s="142"/>
      <c r="J30" s="143"/>
      <c r="K30" s="144"/>
      <c r="L30" s="145"/>
      <c r="M30" s="145"/>
      <c r="N30" s="129">
        <f t="shared" si="0"/>
        <v>0</v>
      </c>
      <c r="O30" s="132"/>
    </row>
    <row r="31" spans="1:23" ht="30" customHeight="1" outlineLevel="1" x14ac:dyDescent="0.25">
      <c r="A31" s="9"/>
      <c r="B31" s="71"/>
      <c r="C31" s="5"/>
      <c r="D31" s="5"/>
      <c r="E31" s="5"/>
      <c r="F31" s="5"/>
      <c r="G31" s="5"/>
      <c r="H31" s="163"/>
      <c r="I31" s="142"/>
      <c r="J31" s="143"/>
      <c r="K31" s="144"/>
      <c r="L31" s="145"/>
      <c r="M31" s="145"/>
      <c r="N31" s="129">
        <f t="shared" si="0"/>
        <v>0</v>
      </c>
      <c r="O31" s="132"/>
    </row>
    <row r="32" spans="1:23" ht="30" customHeight="1" outlineLevel="1" x14ac:dyDescent="0.25">
      <c r="A32" s="9"/>
      <c r="B32" s="71"/>
      <c r="C32" s="5"/>
      <c r="D32" s="5"/>
      <c r="E32" s="5"/>
      <c r="F32" s="5"/>
      <c r="G32" s="5"/>
      <c r="H32" s="163"/>
      <c r="I32" s="142"/>
      <c r="J32" s="143"/>
      <c r="K32" s="144"/>
      <c r="L32" s="145"/>
      <c r="M32" s="145"/>
      <c r="N32" s="129">
        <f t="shared" si="0"/>
        <v>0</v>
      </c>
      <c r="O32" s="132"/>
    </row>
    <row r="33" spans="1:16" ht="30" customHeight="1" outlineLevel="1" x14ac:dyDescent="0.25">
      <c r="A33" s="9"/>
      <c r="B33" s="71"/>
      <c r="C33" s="5"/>
      <c r="D33" s="5"/>
      <c r="E33" s="5"/>
      <c r="F33" s="5"/>
      <c r="G33" s="5"/>
      <c r="H33" s="163"/>
      <c r="I33" s="142"/>
      <c r="J33" s="143"/>
      <c r="K33" s="144"/>
      <c r="L33" s="145"/>
      <c r="M33" s="145"/>
      <c r="N33" s="129">
        <f t="shared" si="0"/>
        <v>0</v>
      </c>
      <c r="O33" s="132"/>
    </row>
    <row r="34" spans="1:16" ht="30" customHeight="1" outlineLevel="1" x14ac:dyDescent="0.25">
      <c r="A34" s="9"/>
      <c r="B34" s="71"/>
      <c r="C34" s="5"/>
      <c r="D34" s="5"/>
      <c r="E34" s="5"/>
      <c r="F34" s="5"/>
      <c r="G34" s="5"/>
      <c r="H34" s="163"/>
      <c r="I34" s="142"/>
      <c r="J34" s="143"/>
      <c r="K34" s="144"/>
      <c r="L34" s="145"/>
      <c r="M34" s="145"/>
      <c r="N34" s="129">
        <f t="shared" si="0"/>
        <v>0</v>
      </c>
      <c r="O34" s="132"/>
    </row>
    <row r="35" spans="1:16" ht="30" customHeight="1" outlineLevel="1" x14ac:dyDescent="0.25">
      <c r="A35" s="9"/>
      <c r="B35" s="71"/>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41" t="s">
        <v>2</v>
      </c>
      <c r="C37" s="241"/>
      <c r="D37" s="241"/>
      <c r="E37" s="241"/>
      <c r="F37" s="241"/>
      <c r="G37" s="5"/>
      <c r="H37" s="122"/>
      <c r="I37" s="123"/>
      <c r="J37" s="123"/>
      <c r="K37" s="123"/>
      <c r="L37" s="123"/>
      <c r="M37" s="123"/>
      <c r="N37" s="123"/>
      <c r="O37" s="124"/>
    </row>
    <row r="38" spans="1:16" ht="21" customHeight="1" x14ac:dyDescent="0.25">
      <c r="A38" s="9"/>
      <c r="B38" s="271" t="e">
        <f>VLOOKUP(B20,EAS!A2:B1439,2,0)</f>
        <v>#N/A</v>
      </c>
      <c r="C38" s="271"/>
      <c r="D38" s="271"/>
      <c r="E38" s="271"/>
      <c r="F38" s="271"/>
      <c r="G38" s="5"/>
      <c r="H38" s="125"/>
      <c r="I38" s="280" t="s">
        <v>7</v>
      </c>
      <c r="J38" s="280"/>
      <c r="K38" s="280"/>
      <c r="L38" s="280"/>
      <c r="M38" s="280"/>
      <c r="N38" s="280"/>
      <c r="O38" s="126"/>
    </row>
    <row r="39" spans="1:16" ht="42.95" customHeight="1" thickBot="1" x14ac:dyDescent="0.3">
      <c r="A39" s="10"/>
      <c r="B39" s="11"/>
      <c r="C39" s="11"/>
      <c r="D39" s="11"/>
      <c r="E39" s="11"/>
      <c r="F39" s="11"/>
      <c r="G39" s="11"/>
      <c r="H39" s="10"/>
      <c r="I39" s="282"/>
      <c r="J39" s="282"/>
      <c r="K39" s="282"/>
      <c r="L39" s="282"/>
      <c r="M39" s="282"/>
      <c r="N39" s="282"/>
      <c r="O39" s="12"/>
    </row>
    <row r="40" spans="1:16" ht="15.75" thickBot="1" x14ac:dyDescent="0.3"/>
    <row r="41" spans="1:16" s="19" customFormat="1" ht="31.5" customHeight="1" thickBot="1" x14ac:dyDescent="0.3">
      <c r="A41" s="212" t="s">
        <v>3</v>
      </c>
      <c r="B41" s="213"/>
      <c r="C41" s="213"/>
      <c r="D41" s="213"/>
      <c r="E41" s="213"/>
      <c r="F41" s="213"/>
      <c r="G41" s="213"/>
      <c r="H41" s="213"/>
      <c r="I41" s="213"/>
      <c r="J41" s="213"/>
      <c r="K41" s="213"/>
      <c r="L41" s="213"/>
      <c r="M41" s="213"/>
      <c r="N41" s="213"/>
      <c r="O41" s="214"/>
      <c r="P41" s="77"/>
    </row>
    <row r="42" spans="1:16" ht="8.25" customHeight="1" thickBot="1" x14ac:dyDescent="0.3"/>
    <row r="43" spans="1:16" s="19" customFormat="1" ht="31.5" customHeight="1" thickBot="1" x14ac:dyDescent="0.3">
      <c r="A43" s="216" t="s">
        <v>4</v>
      </c>
      <c r="B43" s="217"/>
      <c r="C43" s="217"/>
      <c r="D43" s="217"/>
      <c r="E43" s="217"/>
      <c r="F43" s="217"/>
      <c r="G43" s="217"/>
      <c r="H43" s="217"/>
      <c r="I43" s="217"/>
      <c r="J43" s="217"/>
      <c r="K43" s="217"/>
      <c r="L43" s="217"/>
      <c r="M43" s="217"/>
      <c r="N43" s="217"/>
      <c r="O43" s="218"/>
      <c r="P43" s="77"/>
    </row>
    <row r="44" spans="1:16" ht="15" customHeight="1" x14ac:dyDescent="0.25">
      <c r="A44" s="219" t="s">
        <v>2659</v>
      </c>
      <c r="B44" s="220"/>
      <c r="C44" s="220"/>
      <c r="D44" s="220"/>
      <c r="E44" s="220"/>
      <c r="F44" s="220"/>
      <c r="G44" s="220"/>
      <c r="H44" s="220"/>
      <c r="I44" s="220"/>
      <c r="J44" s="220"/>
      <c r="K44" s="220"/>
      <c r="L44" s="220"/>
      <c r="M44" s="220"/>
      <c r="N44" s="220"/>
      <c r="O44" s="221"/>
    </row>
    <row r="45" spans="1:16" x14ac:dyDescent="0.25">
      <c r="A45" s="222"/>
      <c r="B45" s="223"/>
      <c r="C45" s="223"/>
      <c r="D45" s="223"/>
      <c r="E45" s="223"/>
      <c r="F45" s="223"/>
      <c r="G45" s="223"/>
      <c r="H45" s="223"/>
      <c r="I45" s="223"/>
      <c r="J45" s="223"/>
      <c r="K45" s="223"/>
      <c r="L45" s="223"/>
      <c r="M45" s="223"/>
      <c r="N45" s="223"/>
      <c r="O45" s="224"/>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6">
        <v>1</v>
      </c>
      <c r="B48" s="117"/>
      <c r="C48" s="119"/>
      <c r="D48" s="116"/>
      <c r="E48" s="138"/>
      <c r="F48" s="138"/>
      <c r="G48" s="165" t="str">
        <f>IF(AND(E48&lt;&gt;"",F48&lt;&gt;""),((F48-E48)/30),"")</f>
        <v/>
      </c>
      <c r="H48" s="117"/>
      <c r="I48" s="116"/>
      <c r="J48" s="116"/>
      <c r="K48" s="118"/>
      <c r="L48" s="119"/>
      <c r="M48" s="174"/>
      <c r="N48" s="119"/>
      <c r="O48" s="119"/>
      <c r="P48" s="79"/>
    </row>
    <row r="49" spans="1:16" s="6" customFormat="1" ht="24.75" customHeight="1" x14ac:dyDescent="0.25">
      <c r="A49" s="136">
        <v>2</v>
      </c>
      <c r="B49" s="117"/>
      <c r="C49" s="119"/>
      <c r="D49" s="116"/>
      <c r="E49" s="138"/>
      <c r="F49" s="138"/>
      <c r="G49" s="165" t="str">
        <f t="shared" ref="G49:G107" si="1">IF(AND(E49&lt;&gt;"",F49&lt;&gt;""),((F49-E49)/30),"")</f>
        <v/>
      </c>
      <c r="H49" s="117"/>
      <c r="I49" s="116"/>
      <c r="J49" s="116"/>
      <c r="K49" s="118"/>
      <c r="L49" s="119"/>
      <c r="M49" s="174"/>
      <c r="N49" s="119"/>
      <c r="O49" s="119"/>
      <c r="P49" s="79"/>
    </row>
    <row r="50" spans="1:16" s="6" customFormat="1" ht="24.75" customHeight="1" x14ac:dyDescent="0.25">
      <c r="A50" s="136">
        <v>3</v>
      </c>
      <c r="B50" s="117"/>
      <c r="C50" s="119"/>
      <c r="D50" s="116"/>
      <c r="E50" s="138"/>
      <c r="F50" s="138"/>
      <c r="G50" s="165" t="str">
        <f t="shared" si="1"/>
        <v/>
      </c>
      <c r="H50" s="114"/>
      <c r="I50" s="116"/>
      <c r="J50" s="116"/>
      <c r="K50" s="118"/>
      <c r="L50" s="119"/>
      <c r="M50" s="174"/>
      <c r="N50" s="119"/>
      <c r="O50" s="119"/>
      <c r="P50" s="79"/>
    </row>
    <row r="51" spans="1:16" s="6" customFormat="1" ht="24.75" customHeight="1" outlineLevel="1" x14ac:dyDescent="0.25">
      <c r="A51" s="136">
        <v>4</v>
      </c>
      <c r="B51" s="117"/>
      <c r="C51" s="119"/>
      <c r="D51" s="116"/>
      <c r="E51" s="138"/>
      <c r="F51" s="138"/>
      <c r="G51" s="165" t="str">
        <f t="shared" si="1"/>
        <v/>
      </c>
      <c r="H51" s="117"/>
      <c r="I51" s="116"/>
      <c r="J51" s="116"/>
      <c r="K51" s="118"/>
      <c r="L51" s="119"/>
      <c r="M51" s="174"/>
      <c r="N51" s="119"/>
      <c r="O51" s="119"/>
      <c r="P51" s="79"/>
    </row>
    <row r="52" spans="1:16" s="7" customFormat="1" ht="24.75" customHeight="1" outlineLevel="1" x14ac:dyDescent="0.25">
      <c r="A52" s="137">
        <v>5</v>
      </c>
      <c r="B52" s="117"/>
      <c r="C52" s="119"/>
      <c r="D52" s="116"/>
      <c r="E52" s="138"/>
      <c r="F52" s="138"/>
      <c r="G52" s="165" t="str">
        <f t="shared" si="1"/>
        <v/>
      </c>
      <c r="H52" s="114"/>
      <c r="I52" s="116"/>
      <c r="J52" s="116"/>
      <c r="K52" s="118"/>
      <c r="L52" s="119"/>
      <c r="M52" s="174"/>
      <c r="N52" s="119"/>
      <c r="O52" s="119"/>
      <c r="P52" s="80"/>
    </row>
    <row r="53" spans="1:16" s="7" customFormat="1" ht="24.75" customHeight="1" outlineLevel="1" x14ac:dyDescent="0.25">
      <c r="A53" s="137">
        <v>6</v>
      </c>
      <c r="B53" s="117"/>
      <c r="C53" s="119"/>
      <c r="D53" s="116"/>
      <c r="E53" s="138"/>
      <c r="F53" s="138"/>
      <c r="G53" s="165" t="str">
        <f t="shared" si="1"/>
        <v/>
      </c>
      <c r="H53" s="114"/>
      <c r="I53" s="116"/>
      <c r="J53" s="116"/>
      <c r="K53" s="118"/>
      <c r="L53" s="119"/>
      <c r="M53" s="174"/>
      <c r="N53" s="119"/>
      <c r="O53" s="119"/>
      <c r="P53" s="80"/>
    </row>
    <row r="54" spans="1:16" s="7" customFormat="1" ht="24.75" customHeight="1" outlineLevel="1" x14ac:dyDescent="0.25">
      <c r="A54" s="137">
        <v>7</v>
      </c>
      <c r="B54" s="117"/>
      <c r="C54" s="119"/>
      <c r="D54" s="116"/>
      <c r="E54" s="138"/>
      <c r="F54" s="138"/>
      <c r="G54" s="165" t="str">
        <f t="shared" si="1"/>
        <v/>
      </c>
      <c r="H54" s="117"/>
      <c r="I54" s="116"/>
      <c r="J54" s="116"/>
      <c r="K54" s="113"/>
      <c r="L54" s="119"/>
      <c r="M54" s="174"/>
      <c r="N54" s="119"/>
      <c r="O54" s="119"/>
      <c r="P54" s="80"/>
    </row>
    <row r="55" spans="1:16" s="7" customFormat="1" ht="24.75" customHeight="1" outlineLevel="1" x14ac:dyDescent="0.25">
      <c r="A55" s="137">
        <v>8</v>
      </c>
      <c r="B55" s="117"/>
      <c r="C55" s="119"/>
      <c r="D55" s="116"/>
      <c r="E55" s="138"/>
      <c r="F55" s="138"/>
      <c r="G55" s="165" t="str">
        <f t="shared" si="1"/>
        <v/>
      </c>
      <c r="H55" s="117"/>
      <c r="I55" s="116"/>
      <c r="J55" s="116"/>
      <c r="K55" s="113"/>
      <c r="L55" s="119"/>
      <c r="M55" s="174"/>
      <c r="N55" s="119"/>
      <c r="O55" s="119"/>
      <c r="P55" s="80"/>
    </row>
    <row r="56" spans="1:16" s="7" customFormat="1" ht="24.75" customHeight="1" outlineLevel="1" x14ac:dyDescent="0.25">
      <c r="A56" s="137">
        <v>9</v>
      </c>
      <c r="B56" s="117"/>
      <c r="C56" s="119"/>
      <c r="D56" s="116"/>
      <c r="E56" s="138"/>
      <c r="F56" s="138"/>
      <c r="G56" s="165" t="str">
        <f t="shared" si="1"/>
        <v/>
      </c>
      <c r="H56" s="117"/>
      <c r="I56" s="116"/>
      <c r="J56" s="116"/>
      <c r="K56" s="113"/>
      <c r="L56" s="119"/>
      <c r="M56" s="174"/>
      <c r="N56" s="119"/>
      <c r="O56" s="119"/>
      <c r="P56" s="80"/>
    </row>
    <row r="57" spans="1:16" s="7" customFormat="1" ht="24.75" customHeight="1" outlineLevel="1" x14ac:dyDescent="0.25">
      <c r="A57" s="137">
        <v>10</v>
      </c>
      <c r="B57" s="117"/>
      <c r="C57" s="119"/>
      <c r="D57" s="116"/>
      <c r="E57" s="138"/>
      <c r="F57" s="138"/>
      <c r="G57" s="165" t="str">
        <f t="shared" si="1"/>
        <v/>
      </c>
      <c r="H57" s="117"/>
      <c r="I57" s="116"/>
      <c r="J57" s="116"/>
      <c r="K57" s="118"/>
      <c r="L57" s="119"/>
      <c r="M57" s="174"/>
      <c r="N57" s="119"/>
      <c r="O57" s="119"/>
      <c r="P57" s="80"/>
    </row>
    <row r="58" spans="1:16" s="7" customFormat="1" ht="24.75" customHeight="1" outlineLevel="1" x14ac:dyDescent="0.25">
      <c r="A58" s="137">
        <v>11</v>
      </c>
      <c r="B58" s="117"/>
      <c r="C58" s="119"/>
      <c r="D58" s="116"/>
      <c r="E58" s="138"/>
      <c r="F58" s="138"/>
      <c r="G58" s="165" t="str">
        <f t="shared" si="1"/>
        <v/>
      </c>
      <c r="H58" s="117"/>
      <c r="I58" s="116"/>
      <c r="J58" s="116"/>
      <c r="K58" s="118"/>
      <c r="L58" s="119"/>
      <c r="M58" s="174"/>
      <c r="N58" s="119"/>
      <c r="O58" s="119"/>
      <c r="P58" s="80"/>
    </row>
    <row r="59" spans="1:16" s="7" customFormat="1" ht="24.75" customHeight="1" outlineLevel="1" x14ac:dyDescent="0.25">
      <c r="A59" s="137">
        <v>12</v>
      </c>
      <c r="B59" s="117"/>
      <c r="C59" s="119"/>
      <c r="D59" s="116"/>
      <c r="E59" s="138"/>
      <c r="F59" s="138"/>
      <c r="G59" s="165" t="str">
        <f t="shared" si="1"/>
        <v/>
      </c>
      <c r="H59" s="117"/>
      <c r="I59" s="116"/>
      <c r="J59" s="116"/>
      <c r="K59" s="118"/>
      <c r="L59" s="119"/>
      <c r="M59" s="174"/>
      <c r="N59" s="119"/>
      <c r="O59" s="119"/>
      <c r="P59" s="80"/>
    </row>
    <row r="60" spans="1:16" s="7" customFormat="1" ht="24.75" customHeight="1" outlineLevel="1" x14ac:dyDescent="0.25">
      <c r="A60" s="137">
        <v>13</v>
      </c>
      <c r="B60" s="117"/>
      <c r="C60" s="119"/>
      <c r="D60" s="116"/>
      <c r="E60" s="138"/>
      <c r="F60" s="138"/>
      <c r="G60" s="165" t="str">
        <f t="shared" si="1"/>
        <v/>
      </c>
      <c r="H60" s="117"/>
      <c r="I60" s="116"/>
      <c r="J60" s="116"/>
      <c r="K60" s="118"/>
      <c r="L60" s="119"/>
      <c r="M60" s="174"/>
      <c r="N60" s="119"/>
      <c r="O60" s="119"/>
      <c r="P60" s="80"/>
    </row>
    <row r="61" spans="1:16" s="7" customFormat="1" ht="24.75" customHeight="1" outlineLevel="1" x14ac:dyDescent="0.25">
      <c r="A61" s="137">
        <v>14</v>
      </c>
      <c r="B61" s="117"/>
      <c r="C61" s="119"/>
      <c r="D61" s="116"/>
      <c r="E61" s="138"/>
      <c r="F61" s="138"/>
      <c r="G61" s="165" t="str">
        <f t="shared" si="1"/>
        <v/>
      </c>
      <c r="H61" s="117"/>
      <c r="I61" s="116"/>
      <c r="J61" s="116"/>
      <c r="K61" s="118"/>
      <c r="L61" s="119"/>
      <c r="M61" s="174"/>
      <c r="N61" s="119"/>
      <c r="O61" s="119"/>
      <c r="P61" s="80"/>
    </row>
    <row r="62" spans="1:16" s="7" customFormat="1" ht="24.75" customHeight="1" outlineLevel="1" x14ac:dyDescent="0.25">
      <c r="A62" s="137">
        <v>15</v>
      </c>
      <c r="B62" s="117"/>
      <c r="C62" s="119"/>
      <c r="D62" s="116"/>
      <c r="E62" s="138"/>
      <c r="F62" s="138"/>
      <c r="G62" s="165" t="str">
        <f t="shared" si="1"/>
        <v/>
      </c>
      <c r="H62" s="117"/>
      <c r="I62" s="116"/>
      <c r="J62" s="116"/>
      <c r="K62" s="118"/>
      <c r="L62" s="119"/>
      <c r="M62" s="174"/>
      <c r="N62" s="119"/>
      <c r="O62" s="119"/>
      <c r="P62" s="80"/>
    </row>
    <row r="63" spans="1:16" s="7" customFormat="1" ht="24.75" customHeight="1" outlineLevel="1" x14ac:dyDescent="0.25">
      <c r="A63" s="137">
        <v>16</v>
      </c>
      <c r="B63" s="117"/>
      <c r="C63" s="119"/>
      <c r="D63" s="116"/>
      <c r="E63" s="138"/>
      <c r="F63" s="138"/>
      <c r="G63" s="165" t="str">
        <f t="shared" si="1"/>
        <v/>
      </c>
      <c r="H63" s="117"/>
      <c r="I63" s="116"/>
      <c r="J63" s="116"/>
      <c r="K63" s="118"/>
      <c r="L63" s="119"/>
      <c r="M63" s="174"/>
      <c r="N63" s="119"/>
      <c r="O63" s="119"/>
      <c r="P63" s="80"/>
    </row>
    <row r="64" spans="1:16" s="7" customFormat="1" ht="24.75" customHeight="1" outlineLevel="1" x14ac:dyDescent="0.25">
      <c r="A64" s="137">
        <v>17</v>
      </c>
      <c r="B64" s="117"/>
      <c r="C64" s="119"/>
      <c r="D64" s="116"/>
      <c r="E64" s="138"/>
      <c r="F64" s="138"/>
      <c r="G64" s="165" t="str">
        <f t="shared" si="1"/>
        <v/>
      </c>
      <c r="H64" s="117"/>
      <c r="I64" s="116"/>
      <c r="J64" s="116"/>
      <c r="K64" s="118"/>
      <c r="L64" s="119"/>
      <c r="M64" s="174"/>
      <c r="N64" s="119"/>
      <c r="O64" s="119"/>
      <c r="P64" s="80"/>
    </row>
    <row r="65" spans="1:16" s="7" customFormat="1" ht="24.75" customHeight="1" outlineLevel="1" x14ac:dyDescent="0.25">
      <c r="A65" s="137">
        <v>18</v>
      </c>
      <c r="B65" s="117"/>
      <c r="C65" s="119"/>
      <c r="D65" s="116"/>
      <c r="E65" s="138"/>
      <c r="F65" s="138"/>
      <c r="G65" s="165" t="str">
        <f t="shared" si="1"/>
        <v/>
      </c>
      <c r="H65" s="117"/>
      <c r="I65" s="116"/>
      <c r="J65" s="116"/>
      <c r="K65" s="118"/>
      <c r="L65" s="119"/>
      <c r="M65" s="174"/>
      <c r="N65" s="119"/>
      <c r="O65" s="119"/>
      <c r="P65" s="80"/>
    </row>
    <row r="66" spans="1:16" s="7" customFormat="1" ht="24.75" customHeight="1" outlineLevel="1" x14ac:dyDescent="0.25">
      <c r="A66" s="137">
        <v>19</v>
      </c>
      <c r="B66" s="117"/>
      <c r="C66" s="119"/>
      <c r="D66" s="116"/>
      <c r="E66" s="138"/>
      <c r="F66" s="138"/>
      <c r="G66" s="165" t="str">
        <f t="shared" si="1"/>
        <v/>
      </c>
      <c r="H66" s="117"/>
      <c r="I66" s="116"/>
      <c r="J66" s="116"/>
      <c r="K66" s="118"/>
      <c r="L66" s="119"/>
      <c r="M66" s="174"/>
      <c r="N66" s="119"/>
      <c r="O66" s="119"/>
      <c r="P66" s="80"/>
    </row>
    <row r="67" spans="1:16" s="7" customFormat="1" ht="24.75" customHeight="1" outlineLevel="1" x14ac:dyDescent="0.25">
      <c r="A67" s="137">
        <v>20</v>
      </c>
      <c r="B67" s="117"/>
      <c r="C67" s="119"/>
      <c r="D67" s="116"/>
      <c r="E67" s="138"/>
      <c r="F67" s="138"/>
      <c r="G67" s="165" t="str">
        <f t="shared" si="1"/>
        <v/>
      </c>
      <c r="H67" s="117"/>
      <c r="I67" s="116"/>
      <c r="J67" s="116"/>
      <c r="K67" s="118"/>
      <c r="L67" s="119"/>
      <c r="M67" s="174"/>
      <c r="N67" s="119"/>
      <c r="O67" s="119"/>
      <c r="P67" s="80"/>
    </row>
    <row r="68" spans="1:16" s="7" customFormat="1" ht="24.75" customHeight="1" outlineLevel="1" x14ac:dyDescent="0.25">
      <c r="A68" s="137">
        <v>21</v>
      </c>
      <c r="B68" s="117"/>
      <c r="C68" s="119"/>
      <c r="D68" s="116"/>
      <c r="E68" s="138"/>
      <c r="F68" s="138"/>
      <c r="G68" s="165" t="str">
        <f t="shared" si="1"/>
        <v/>
      </c>
      <c r="H68" s="117"/>
      <c r="I68" s="116"/>
      <c r="J68" s="116"/>
      <c r="K68" s="118"/>
      <c r="L68" s="119"/>
      <c r="M68" s="174"/>
      <c r="N68" s="119"/>
      <c r="O68" s="119"/>
      <c r="P68" s="80"/>
    </row>
    <row r="69" spans="1:16" s="7" customFormat="1" ht="24.75" customHeight="1" outlineLevel="1" x14ac:dyDescent="0.25">
      <c r="A69" s="137">
        <v>22</v>
      </c>
      <c r="B69" s="117"/>
      <c r="C69" s="119"/>
      <c r="D69" s="116"/>
      <c r="E69" s="138"/>
      <c r="F69" s="138"/>
      <c r="G69" s="165" t="str">
        <f t="shared" si="1"/>
        <v/>
      </c>
      <c r="H69" s="117"/>
      <c r="I69" s="116"/>
      <c r="J69" s="116"/>
      <c r="K69" s="118"/>
      <c r="L69" s="119"/>
      <c r="M69" s="174"/>
      <c r="N69" s="119"/>
      <c r="O69" s="119"/>
      <c r="P69" s="80"/>
    </row>
    <row r="70" spans="1:16" s="7" customFormat="1" ht="24.75" customHeight="1" outlineLevel="1" x14ac:dyDescent="0.25">
      <c r="A70" s="137">
        <v>23</v>
      </c>
      <c r="B70" s="117"/>
      <c r="C70" s="119"/>
      <c r="D70" s="116"/>
      <c r="E70" s="138"/>
      <c r="F70" s="138"/>
      <c r="G70" s="165" t="str">
        <f t="shared" si="1"/>
        <v/>
      </c>
      <c r="H70" s="117"/>
      <c r="I70" s="116"/>
      <c r="J70" s="116"/>
      <c r="K70" s="118"/>
      <c r="L70" s="119"/>
      <c r="M70" s="174"/>
      <c r="N70" s="119"/>
      <c r="O70" s="119"/>
      <c r="P70" s="80"/>
    </row>
    <row r="71" spans="1:16" s="7" customFormat="1" ht="24.75" customHeight="1" outlineLevel="1" x14ac:dyDescent="0.25">
      <c r="A71" s="137">
        <v>24</v>
      </c>
      <c r="B71" s="117"/>
      <c r="C71" s="119"/>
      <c r="D71" s="116"/>
      <c r="E71" s="138"/>
      <c r="F71" s="138"/>
      <c r="G71" s="165" t="str">
        <f t="shared" si="1"/>
        <v/>
      </c>
      <c r="H71" s="117"/>
      <c r="I71" s="116"/>
      <c r="J71" s="116"/>
      <c r="K71" s="118"/>
      <c r="L71" s="119"/>
      <c r="M71" s="174"/>
      <c r="N71" s="119"/>
      <c r="O71" s="119"/>
      <c r="P71" s="80"/>
    </row>
    <row r="72" spans="1:16" s="7" customFormat="1" ht="24.75" customHeight="1" outlineLevel="1" x14ac:dyDescent="0.25">
      <c r="A72" s="137">
        <v>25</v>
      </c>
      <c r="B72" s="117"/>
      <c r="C72" s="119"/>
      <c r="D72" s="116"/>
      <c r="E72" s="138"/>
      <c r="F72" s="138"/>
      <c r="G72" s="165" t="str">
        <f t="shared" si="1"/>
        <v/>
      </c>
      <c r="H72" s="117"/>
      <c r="I72" s="116"/>
      <c r="J72" s="116"/>
      <c r="K72" s="118"/>
      <c r="L72" s="119"/>
      <c r="M72" s="174"/>
      <c r="N72" s="119"/>
      <c r="O72" s="119"/>
      <c r="P72" s="80"/>
    </row>
    <row r="73" spans="1:16" s="7" customFormat="1" ht="24.75" customHeight="1" outlineLevel="1" x14ac:dyDescent="0.25">
      <c r="A73" s="137">
        <v>26</v>
      </c>
      <c r="B73" s="117"/>
      <c r="C73" s="119"/>
      <c r="D73" s="116"/>
      <c r="E73" s="138"/>
      <c r="F73" s="138"/>
      <c r="G73" s="165" t="str">
        <f t="shared" si="1"/>
        <v/>
      </c>
      <c r="H73" s="117"/>
      <c r="I73" s="116"/>
      <c r="J73" s="116"/>
      <c r="K73" s="118"/>
      <c r="L73" s="119"/>
      <c r="M73" s="174"/>
      <c r="N73" s="119"/>
      <c r="O73" s="119"/>
      <c r="P73" s="80"/>
    </row>
    <row r="74" spans="1:16" s="7" customFormat="1" ht="24.75" customHeight="1" outlineLevel="1" x14ac:dyDescent="0.25">
      <c r="A74" s="137">
        <v>27</v>
      </c>
      <c r="B74" s="117"/>
      <c r="C74" s="119"/>
      <c r="D74" s="116"/>
      <c r="E74" s="138"/>
      <c r="F74" s="138"/>
      <c r="G74" s="165" t="str">
        <f t="shared" si="1"/>
        <v/>
      </c>
      <c r="H74" s="117"/>
      <c r="I74" s="116"/>
      <c r="J74" s="116"/>
      <c r="K74" s="118"/>
      <c r="L74" s="119"/>
      <c r="M74" s="174"/>
      <c r="N74" s="119"/>
      <c r="O74" s="119"/>
      <c r="P74" s="80"/>
    </row>
    <row r="75" spans="1:16" s="7" customFormat="1" ht="24.75" customHeight="1" outlineLevel="1" x14ac:dyDescent="0.25">
      <c r="A75" s="137">
        <v>28</v>
      </c>
      <c r="B75" s="117"/>
      <c r="C75" s="119"/>
      <c r="D75" s="116"/>
      <c r="E75" s="138"/>
      <c r="F75" s="138"/>
      <c r="G75" s="165" t="str">
        <f t="shared" si="1"/>
        <v/>
      </c>
      <c r="H75" s="117"/>
      <c r="I75" s="116"/>
      <c r="J75" s="116"/>
      <c r="K75" s="118"/>
      <c r="L75" s="119"/>
      <c r="M75" s="174"/>
      <c r="N75" s="119"/>
      <c r="O75" s="119"/>
      <c r="P75" s="80"/>
    </row>
    <row r="76" spans="1:16" s="7" customFormat="1" ht="24.75" customHeight="1" outlineLevel="1" x14ac:dyDescent="0.25">
      <c r="A76" s="137">
        <v>29</v>
      </c>
      <c r="B76" s="117"/>
      <c r="C76" s="119"/>
      <c r="D76" s="116"/>
      <c r="E76" s="138"/>
      <c r="F76" s="138"/>
      <c r="G76" s="165" t="str">
        <f t="shared" si="1"/>
        <v/>
      </c>
      <c r="H76" s="117"/>
      <c r="I76" s="116"/>
      <c r="J76" s="116"/>
      <c r="K76" s="118"/>
      <c r="L76" s="119"/>
      <c r="M76" s="174"/>
      <c r="N76" s="119"/>
      <c r="O76" s="119"/>
      <c r="P76" s="80"/>
    </row>
    <row r="77" spans="1:16" s="7" customFormat="1" ht="24.75" customHeight="1" outlineLevel="1" x14ac:dyDescent="0.25">
      <c r="A77" s="137">
        <v>30</v>
      </c>
      <c r="B77" s="117"/>
      <c r="C77" s="119"/>
      <c r="D77" s="116"/>
      <c r="E77" s="138"/>
      <c r="F77" s="138"/>
      <c r="G77" s="165" t="str">
        <f t="shared" si="1"/>
        <v/>
      </c>
      <c r="H77" s="117"/>
      <c r="I77" s="116"/>
      <c r="J77" s="116"/>
      <c r="K77" s="118"/>
      <c r="L77" s="119"/>
      <c r="M77" s="174"/>
      <c r="N77" s="119"/>
      <c r="O77" s="119"/>
      <c r="P77" s="80"/>
    </row>
    <row r="78" spans="1:16" s="7" customFormat="1" ht="24.75" customHeight="1" outlineLevel="1" x14ac:dyDescent="0.25">
      <c r="A78" s="137">
        <v>31</v>
      </c>
      <c r="B78" s="117"/>
      <c r="C78" s="119"/>
      <c r="D78" s="116"/>
      <c r="E78" s="138"/>
      <c r="F78" s="138"/>
      <c r="G78" s="165" t="str">
        <f t="shared" ref="G78:G92" si="2">IF(AND(E78&lt;&gt;"",F78&lt;&gt;""),((F78-E78)/30),"")</f>
        <v/>
      </c>
      <c r="H78" s="117"/>
      <c r="I78" s="116"/>
      <c r="J78" s="116"/>
      <c r="K78" s="118"/>
      <c r="L78" s="119"/>
      <c r="M78" s="174"/>
      <c r="N78" s="119"/>
      <c r="O78" s="119"/>
      <c r="P78" s="80"/>
    </row>
    <row r="79" spans="1:16" s="7" customFormat="1" ht="24.75" customHeight="1" outlineLevel="1" x14ac:dyDescent="0.25">
      <c r="A79" s="137">
        <v>32</v>
      </c>
      <c r="B79" s="117"/>
      <c r="C79" s="119"/>
      <c r="D79" s="116"/>
      <c r="E79" s="138"/>
      <c r="F79" s="138"/>
      <c r="G79" s="165" t="str">
        <f t="shared" si="2"/>
        <v/>
      </c>
      <c r="H79" s="117"/>
      <c r="I79" s="116"/>
      <c r="J79" s="116"/>
      <c r="K79" s="118"/>
      <c r="L79" s="119"/>
      <c r="M79" s="174"/>
      <c r="N79" s="119"/>
      <c r="O79" s="119"/>
      <c r="P79" s="80"/>
    </row>
    <row r="80" spans="1:16" s="7" customFormat="1" ht="24.75" customHeight="1" outlineLevel="1" x14ac:dyDescent="0.25">
      <c r="A80" s="137">
        <v>33</v>
      </c>
      <c r="B80" s="117"/>
      <c r="C80" s="119"/>
      <c r="D80" s="116"/>
      <c r="E80" s="138"/>
      <c r="F80" s="138"/>
      <c r="G80" s="165" t="str">
        <f t="shared" si="2"/>
        <v/>
      </c>
      <c r="H80" s="117"/>
      <c r="I80" s="116"/>
      <c r="J80" s="116"/>
      <c r="K80" s="118"/>
      <c r="L80" s="119"/>
      <c r="M80" s="174"/>
      <c r="N80" s="119"/>
      <c r="O80" s="119"/>
      <c r="P80" s="80"/>
    </row>
    <row r="81" spans="1:16" s="7" customFormat="1" ht="24.75" customHeight="1" outlineLevel="1" x14ac:dyDescent="0.25">
      <c r="A81" s="137">
        <v>34</v>
      </c>
      <c r="B81" s="117"/>
      <c r="C81" s="119"/>
      <c r="D81" s="116"/>
      <c r="E81" s="138"/>
      <c r="F81" s="138"/>
      <c r="G81" s="165" t="str">
        <f t="shared" si="2"/>
        <v/>
      </c>
      <c r="H81" s="117"/>
      <c r="I81" s="116"/>
      <c r="J81" s="116"/>
      <c r="K81" s="118"/>
      <c r="L81" s="119"/>
      <c r="M81" s="174"/>
      <c r="N81" s="119"/>
      <c r="O81" s="119"/>
      <c r="P81" s="80"/>
    </row>
    <row r="82" spans="1:16" s="7" customFormat="1" ht="24.75" customHeight="1" outlineLevel="1" x14ac:dyDescent="0.25">
      <c r="A82" s="137">
        <v>35</v>
      </c>
      <c r="B82" s="117"/>
      <c r="C82" s="119"/>
      <c r="D82" s="116"/>
      <c r="E82" s="138"/>
      <c r="F82" s="138"/>
      <c r="G82" s="165" t="str">
        <f t="shared" si="2"/>
        <v/>
      </c>
      <c r="H82" s="117"/>
      <c r="I82" s="116"/>
      <c r="J82" s="116"/>
      <c r="K82" s="118"/>
      <c r="L82" s="119"/>
      <c r="M82" s="174"/>
      <c r="N82" s="119"/>
      <c r="O82" s="119"/>
      <c r="P82" s="80"/>
    </row>
    <row r="83" spans="1:16" s="7" customFormat="1" ht="24.75" customHeight="1" outlineLevel="1" x14ac:dyDescent="0.25">
      <c r="A83" s="137">
        <v>36</v>
      </c>
      <c r="B83" s="117"/>
      <c r="C83" s="119"/>
      <c r="D83" s="116"/>
      <c r="E83" s="138"/>
      <c r="F83" s="138"/>
      <c r="G83" s="165" t="str">
        <f t="shared" si="2"/>
        <v/>
      </c>
      <c r="H83" s="117"/>
      <c r="I83" s="116"/>
      <c r="J83" s="116"/>
      <c r="K83" s="118"/>
      <c r="L83" s="119"/>
      <c r="M83" s="174"/>
      <c r="N83" s="119"/>
      <c r="O83" s="119"/>
      <c r="P83" s="80"/>
    </row>
    <row r="84" spans="1:16" s="7" customFormat="1" ht="24.75" customHeight="1" outlineLevel="1" x14ac:dyDescent="0.25">
      <c r="A84" s="137">
        <v>37</v>
      </c>
      <c r="B84" s="117"/>
      <c r="C84" s="119"/>
      <c r="D84" s="116"/>
      <c r="E84" s="138"/>
      <c r="F84" s="138"/>
      <c r="G84" s="165" t="str">
        <f t="shared" si="2"/>
        <v/>
      </c>
      <c r="H84" s="117"/>
      <c r="I84" s="116"/>
      <c r="J84" s="116"/>
      <c r="K84" s="118"/>
      <c r="L84" s="119"/>
      <c r="M84" s="174"/>
      <c r="N84" s="119"/>
      <c r="O84" s="119"/>
      <c r="P84" s="80"/>
    </row>
    <row r="85" spans="1:16" s="7" customFormat="1" ht="24.75" customHeight="1" outlineLevel="1" x14ac:dyDescent="0.25">
      <c r="A85" s="137">
        <v>38</v>
      </c>
      <c r="B85" s="117"/>
      <c r="C85" s="119"/>
      <c r="D85" s="116"/>
      <c r="E85" s="138"/>
      <c r="F85" s="138"/>
      <c r="G85" s="165" t="str">
        <f t="shared" si="2"/>
        <v/>
      </c>
      <c r="H85" s="117"/>
      <c r="I85" s="116"/>
      <c r="J85" s="116"/>
      <c r="K85" s="118"/>
      <c r="L85" s="119"/>
      <c r="M85" s="174"/>
      <c r="N85" s="119"/>
      <c r="O85" s="119"/>
      <c r="P85" s="80"/>
    </row>
    <row r="86" spans="1:16" s="7" customFormat="1" ht="24.75" customHeight="1" outlineLevel="1" x14ac:dyDescent="0.25">
      <c r="A86" s="137">
        <v>39</v>
      </c>
      <c r="B86" s="117"/>
      <c r="C86" s="119"/>
      <c r="D86" s="116"/>
      <c r="E86" s="138"/>
      <c r="F86" s="138"/>
      <c r="G86" s="165" t="str">
        <f t="shared" si="2"/>
        <v/>
      </c>
      <c r="H86" s="117"/>
      <c r="I86" s="116"/>
      <c r="J86" s="116"/>
      <c r="K86" s="118"/>
      <c r="L86" s="119"/>
      <c r="M86" s="174"/>
      <c r="N86" s="119"/>
      <c r="O86" s="119"/>
      <c r="P86" s="80"/>
    </row>
    <row r="87" spans="1:16" s="7" customFormat="1" ht="24.75" customHeight="1" outlineLevel="1" x14ac:dyDescent="0.25">
      <c r="A87" s="137">
        <v>40</v>
      </c>
      <c r="B87" s="117"/>
      <c r="C87" s="119"/>
      <c r="D87" s="116"/>
      <c r="E87" s="138"/>
      <c r="F87" s="138"/>
      <c r="G87" s="165" t="str">
        <f t="shared" si="2"/>
        <v/>
      </c>
      <c r="H87" s="117"/>
      <c r="I87" s="116"/>
      <c r="J87" s="116"/>
      <c r="K87" s="118"/>
      <c r="L87" s="119"/>
      <c r="M87" s="174"/>
      <c r="N87" s="119"/>
      <c r="O87" s="119"/>
      <c r="P87" s="80"/>
    </row>
    <row r="88" spans="1:16" s="7" customFormat="1" ht="24.75" customHeight="1" outlineLevel="1" x14ac:dyDescent="0.25">
      <c r="A88" s="137">
        <v>41</v>
      </c>
      <c r="B88" s="117"/>
      <c r="C88" s="119"/>
      <c r="D88" s="116"/>
      <c r="E88" s="138"/>
      <c r="F88" s="138"/>
      <c r="G88" s="165" t="str">
        <f t="shared" si="2"/>
        <v/>
      </c>
      <c r="H88" s="117"/>
      <c r="I88" s="116"/>
      <c r="J88" s="116"/>
      <c r="K88" s="118"/>
      <c r="L88" s="119"/>
      <c r="M88" s="174"/>
      <c r="N88" s="119"/>
      <c r="O88" s="119"/>
      <c r="P88" s="80"/>
    </row>
    <row r="89" spans="1:16" s="7" customFormat="1" ht="24.75" customHeight="1" outlineLevel="1" x14ac:dyDescent="0.25">
      <c r="A89" s="137">
        <v>42</v>
      </c>
      <c r="B89" s="117"/>
      <c r="C89" s="119"/>
      <c r="D89" s="116"/>
      <c r="E89" s="138"/>
      <c r="F89" s="138"/>
      <c r="G89" s="165" t="str">
        <f t="shared" si="2"/>
        <v/>
      </c>
      <c r="H89" s="117"/>
      <c r="I89" s="116"/>
      <c r="J89" s="116"/>
      <c r="K89" s="118"/>
      <c r="L89" s="119"/>
      <c r="M89" s="174"/>
      <c r="N89" s="119"/>
      <c r="O89" s="119"/>
      <c r="P89" s="80"/>
    </row>
    <row r="90" spans="1:16" s="7" customFormat="1" ht="24.75" customHeight="1" outlineLevel="1" x14ac:dyDescent="0.25">
      <c r="A90" s="137">
        <v>43</v>
      </c>
      <c r="B90" s="117"/>
      <c r="C90" s="119"/>
      <c r="D90" s="116"/>
      <c r="E90" s="138"/>
      <c r="F90" s="138"/>
      <c r="G90" s="165" t="str">
        <f t="shared" si="2"/>
        <v/>
      </c>
      <c r="H90" s="117"/>
      <c r="I90" s="116"/>
      <c r="J90" s="116"/>
      <c r="K90" s="118"/>
      <c r="L90" s="119"/>
      <c r="M90" s="174"/>
      <c r="N90" s="119"/>
      <c r="O90" s="119"/>
      <c r="P90" s="80"/>
    </row>
    <row r="91" spans="1:16" s="7" customFormat="1" ht="24.75" customHeight="1" outlineLevel="1" x14ac:dyDescent="0.25">
      <c r="A91" s="137">
        <v>44</v>
      </c>
      <c r="B91" s="117"/>
      <c r="C91" s="119"/>
      <c r="D91" s="116"/>
      <c r="E91" s="138"/>
      <c r="F91" s="138"/>
      <c r="G91" s="165" t="str">
        <f>IF(AND(E91&lt;&gt;"",F91&lt;&gt;""),((F91-E91)/30),"")</f>
        <v/>
      </c>
      <c r="H91" s="117"/>
      <c r="I91" s="116"/>
      <c r="J91" s="116"/>
      <c r="K91" s="118"/>
      <c r="L91" s="119"/>
      <c r="M91" s="174"/>
      <c r="N91" s="119"/>
      <c r="O91" s="119"/>
      <c r="P91" s="80"/>
    </row>
    <row r="92" spans="1:16" s="7" customFormat="1" ht="24.75" customHeight="1" outlineLevel="1" x14ac:dyDescent="0.25">
      <c r="A92" s="137">
        <v>45</v>
      </c>
      <c r="B92" s="117"/>
      <c r="C92" s="119"/>
      <c r="D92" s="116"/>
      <c r="E92" s="138"/>
      <c r="F92" s="138"/>
      <c r="G92" s="165" t="str">
        <f t="shared" si="2"/>
        <v/>
      </c>
      <c r="H92" s="117"/>
      <c r="I92" s="116"/>
      <c r="J92" s="116"/>
      <c r="K92" s="118"/>
      <c r="L92" s="119"/>
      <c r="M92" s="174"/>
      <c r="N92" s="119"/>
      <c r="O92" s="119"/>
      <c r="P92" s="80"/>
    </row>
    <row r="93" spans="1:16" s="7" customFormat="1" ht="24.75" customHeight="1" outlineLevel="1" x14ac:dyDescent="0.25">
      <c r="A93" s="137">
        <v>46</v>
      </c>
      <c r="B93" s="117"/>
      <c r="C93" s="119"/>
      <c r="D93" s="116"/>
      <c r="E93" s="138"/>
      <c r="F93" s="138"/>
      <c r="G93" s="165" t="str">
        <f t="shared" si="1"/>
        <v/>
      </c>
      <c r="H93" s="117"/>
      <c r="I93" s="116"/>
      <c r="J93" s="116"/>
      <c r="K93" s="118"/>
      <c r="L93" s="119"/>
      <c r="M93" s="174"/>
      <c r="N93" s="119"/>
      <c r="O93" s="119"/>
      <c r="P93" s="80"/>
    </row>
    <row r="94" spans="1:16" s="7" customFormat="1" ht="24.75" customHeight="1" outlineLevel="1" x14ac:dyDescent="0.25">
      <c r="A94" s="137">
        <v>47</v>
      </c>
      <c r="B94" s="117"/>
      <c r="C94" s="119"/>
      <c r="D94" s="116"/>
      <c r="E94" s="138"/>
      <c r="F94" s="138"/>
      <c r="G94" s="165" t="str">
        <f t="shared" si="1"/>
        <v/>
      </c>
      <c r="H94" s="117"/>
      <c r="I94" s="116"/>
      <c r="J94" s="116"/>
      <c r="K94" s="118"/>
      <c r="L94" s="119"/>
      <c r="M94" s="174"/>
      <c r="N94" s="119"/>
      <c r="O94" s="119"/>
      <c r="P94" s="80"/>
    </row>
    <row r="95" spans="1:16" s="7" customFormat="1" ht="24.75" customHeight="1" outlineLevel="1" x14ac:dyDescent="0.25">
      <c r="A95" s="137">
        <v>48</v>
      </c>
      <c r="B95" s="117"/>
      <c r="C95" s="119"/>
      <c r="D95" s="116"/>
      <c r="E95" s="138"/>
      <c r="F95" s="138"/>
      <c r="G95" s="165" t="str">
        <f t="shared" si="1"/>
        <v/>
      </c>
      <c r="H95" s="117"/>
      <c r="I95" s="116"/>
      <c r="J95" s="116"/>
      <c r="K95" s="118"/>
      <c r="L95" s="119"/>
      <c r="M95" s="174"/>
      <c r="N95" s="119"/>
      <c r="O95" s="119"/>
      <c r="P95" s="80"/>
    </row>
    <row r="96" spans="1:16" s="7" customFormat="1" ht="24.75" customHeight="1" outlineLevel="1" x14ac:dyDescent="0.25">
      <c r="A96" s="137">
        <v>49</v>
      </c>
      <c r="B96" s="117"/>
      <c r="C96" s="119"/>
      <c r="D96" s="116"/>
      <c r="E96" s="138"/>
      <c r="F96" s="138"/>
      <c r="G96" s="165" t="str">
        <f t="shared" si="1"/>
        <v/>
      </c>
      <c r="H96" s="117"/>
      <c r="I96" s="116"/>
      <c r="J96" s="116"/>
      <c r="K96" s="118"/>
      <c r="L96" s="119"/>
      <c r="M96" s="174"/>
      <c r="N96" s="119"/>
      <c r="O96" s="119"/>
      <c r="P96" s="80"/>
    </row>
    <row r="97" spans="1:16" s="7" customFormat="1" ht="24.75" customHeight="1" outlineLevel="1" x14ac:dyDescent="0.25">
      <c r="A97" s="137">
        <v>50</v>
      </c>
      <c r="B97" s="117"/>
      <c r="C97" s="119"/>
      <c r="D97" s="116"/>
      <c r="E97" s="138"/>
      <c r="F97" s="138"/>
      <c r="G97" s="165" t="str">
        <f t="shared" si="1"/>
        <v/>
      </c>
      <c r="H97" s="117"/>
      <c r="I97" s="116"/>
      <c r="J97" s="116"/>
      <c r="K97" s="118"/>
      <c r="L97" s="119"/>
      <c r="M97" s="174"/>
      <c r="N97" s="119"/>
      <c r="O97" s="119"/>
      <c r="P97" s="80"/>
    </row>
    <row r="98" spans="1:16" s="7" customFormat="1" ht="24.75" customHeight="1" outlineLevel="1" x14ac:dyDescent="0.25">
      <c r="A98" s="137">
        <v>51</v>
      </c>
      <c r="B98" s="117"/>
      <c r="C98" s="119"/>
      <c r="D98" s="116"/>
      <c r="E98" s="138"/>
      <c r="F98" s="138"/>
      <c r="G98" s="165" t="str">
        <f t="shared" si="1"/>
        <v/>
      </c>
      <c r="H98" s="117"/>
      <c r="I98" s="116"/>
      <c r="J98" s="116"/>
      <c r="K98" s="118"/>
      <c r="L98" s="119"/>
      <c r="M98" s="174"/>
      <c r="N98" s="119"/>
      <c r="O98" s="119"/>
      <c r="P98" s="80"/>
    </row>
    <row r="99" spans="1:16" s="7" customFormat="1" ht="24.75" customHeight="1" outlineLevel="1" x14ac:dyDescent="0.25">
      <c r="A99" s="137">
        <v>52</v>
      </c>
      <c r="B99" s="117"/>
      <c r="C99" s="119"/>
      <c r="D99" s="116"/>
      <c r="E99" s="138"/>
      <c r="F99" s="138"/>
      <c r="G99" s="165" t="str">
        <f t="shared" si="1"/>
        <v/>
      </c>
      <c r="H99" s="117"/>
      <c r="I99" s="116"/>
      <c r="J99" s="116"/>
      <c r="K99" s="118"/>
      <c r="L99" s="119"/>
      <c r="M99" s="174"/>
      <c r="N99" s="119"/>
      <c r="O99" s="119"/>
      <c r="P99" s="80"/>
    </row>
    <row r="100" spans="1:16" s="7" customFormat="1" ht="24.75" customHeight="1" outlineLevel="1" x14ac:dyDescent="0.25">
      <c r="A100" s="137">
        <v>53</v>
      </c>
      <c r="B100" s="117"/>
      <c r="C100" s="119"/>
      <c r="D100" s="116"/>
      <c r="E100" s="138"/>
      <c r="F100" s="138"/>
      <c r="G100" s="165" t="str">
        <f t="shared" si="1"/>
        <v/>
      </c>
      <c r="H100" s="117"/>
      <c r="I100" s="116"/>
      <c r="J100" s="116"/>
      <c r="K100" s="118"/>
      <c r="L100" s="119"/>
      <c r="M100" s="174"/>
      <c r="N100" s="119"/>
      <c r="O100" s="119"/>
      <c r="P100" s="80"/>
    </row>
    <row r="101" spans="1:16" s="7" customFormat="1" ht="24.75" customHeight="1" outlineLevel="1" x14ac:dyDescent="0.25">
      <c r="A101" s="137">
        <v>54</v>
      </c>
      <c r="B101" s="117"/>
      <c r="C101" s="119"/>
      <c r="D101" s="116"/>
      <c r="E101" s="138"/>
      <c r="F101" s="138"/>
      <c r="G101" s="165" t="str">
        <f t="shared" si="1"/>
        <v/>
      </c>
      <c r="H101" s="117"/>
      <c r="I101" s="116"/>
      <c r="J101" s="116"/>
      <c r="K101" s="118"/>
      <c r="L101" s="119"/>
      <c r="M101" s="174"/>
      <c r="N101" s="119"/>
      <c r="O101" s="119"/>
      <c r="P101" s="80"/>
    </row>
    <row r="102" spans="1:16" s="7" customFormat="1" ht="24.75" customHeight="1" outlineLevel="1" x14ac:dyDescent="0.25">
      <c r="A102" s="137">
        <v>55</v>
      </c>
      <c r="B102" s="117"/>
      <c r="C102" s="119"/>
      <c r="D102" s="116"/>
      <c r="E102" s="138"/>
      <c r="F102" s="138"/>
      <c r="G102" s="165" t="str">
        <f t="shared" si="1"/>
        <v/>
      </c>
      <c r="H102" s="117"/>
      <c r="I102" s="116"/>
      <c r="J102" s="116"/>
      <c r="K102" s="118"/>
      <c r="L102" s="119"/>
      <c r="M102" s="174"/>
      <c r="N102" s="119"/>
      <c r="O102" s="119"/>
      <c r="P102" s="80"/>
    </row>
    <row r="103" spans="1:16" s="7" customFormat="1" ht="24.75" customHeight="1" outlineLevel="1" x14ac:dyDescent="0.25">
      <c r="A103" s="137">
        <v>56</v>
      </c>
      <c r="B103" s="117"/>
      <c r="C103" s="119"/>
      <c r="D103" s="116"/>
      <c r="E103" s="138"/>
      <c r="F103" s="138"/>
      <c r="G103" s="165" t="str">
        <f t="shared" si="1"/>
        <v/>
      </c>
      <c r="H103" s="117"/>
      <c r="I103" s="116"/>
      <c r="J103" s="116"/>
      <c r="K103" s="118"/>
      <c r="L103" s="119"/>
      <c r="M103" s="174"/>
      <c r="N103" s="119"/>
      <c r="O103" s="119"/>
      <c r="P103" s="80"/>
    </row>
    <row r="104" spans="1:16" s="7" customFormat="1" ht="24.75" customHeight="1" outlineLevel="1" x14ac:dyDescent="0.25">
      <c r="A104" s="137">
        <v>57</v>
      </c>
      <c r="B104" s="117"/>
      <c r="C104" s="119"/>
      <c r="D104" s="116"/>
      <c r="E104" s="138"/>
      <c r="F104" s="138"/>
      <c r="G104" s="165" t="str">
        <f t="shared" si="1"/>
        <v/>
      </c>
      <c r="H104" s="117"/>
      <c r="I104" s="116"/>
      <c r="J104" s="116"/>
      <c r="K104" s="118"/>
      <c r="L104" s="119"/>
      <c r="M104" s="174"/>
      <c r="N104" s="119"/>
      <c r="O104" s="119"/>
      <c r="P104" s="80"/>
    </row>
    <row r="105" spans="1:16" s="7" customFormat="1" ht="24.75" customHeight="1" outlineLevel="1" x14ac:dyDescent="0.25">
      <c r="A105" s="137">
        <v>58</v>
      </c>
      <c r="B105" s="117"/>
      <c r="C105" s="119"/>
      <c r="D105" s="116"/>
      <c r="E105" s="138"/>
      <c r="F105" s="138"/>
      <c r="G105" s="165" t="str">
        <f t="shared" si="1"/>
        <v/>
      </c>
      <c r="H105" s="117"/>
      <c r="I105" s="116"/>
      <c r="J105" s="116"/>
      <c r="K105" s="118"/>
      <c r="L105" s="119"/>
      <c r="M105" s="174"/>
      <c r="N105" s="119"/>
      <c r="O105" s="119"/>
      <c r="P105" s="80"/>
    </row>
    <row r="106" spans="1:16" s="7" customFormat="1" ht="24.75" customHeight="1" outlineLevel="1" x14ac:dyDescent="0.25">
      <c r="A106" s="137">
        <v>59</v>
      </c>
      <c r="B106" s="117"/>
      <c r="C106" s="119"/>
      <c r="D106" s="116"/>
      <c r="E106" s="138"/>
      <c r="F106" s="138"/>
      <c r="G106" s="165" t="str">
        <f t="shared" si="1"/>
        <v/>
      </c>
      <c r="H106" s="117"/>
      <c r="I106" s="116"/>
      <c r="J106" s="116"/>
      <c r="K106" s="118"/>
      <c r="L106" s="119"/>
      <c r="M106" s="174"/>
      <c r="N106" s="119"/>
      <c r="O106" s="119"/>
      <c r="P106" s="80"/>
    </row>
    <row r="107" spans="1:16" s="7" customFormat="1" ht="24.75" customHeight="1" outlineLevel="1" thickBot="1" x14ac:dyDescent="0.3">
      <c r="A107" s="137">
        <v>60</v>
      </c>
      <c r="B107" s="117"/>
      <c r="C107" s="119"/>
      <c r="D107" s="116"/>
      <c r="E107" s="138"/>
      <c r="F107" s="138"/>
      <c r="G107" s="165" t="str">
        <f t="shared" si="1"/>
        <v/>
      </c>
      <c r="H107" s="117"/>
      <c r="I107" s="116"/>
      <c r="J107" s="116"/>
      <c r="K107" s="118"/>
      <c r="L107" s="119"/>
      <c r="M107" s="174"/>
      <c r="N107" s="119"/>
      <c r="O107" s="119"/>
      <c r="P107" s="80"/>
    </row>
    <row r="108" spans="1:16" ht="29.45" customHeight="1" thickBot="1" x14ac:dyDescent="0.3">
      <c r="O108" s="178" t="str">
        <f>HYPERLINK("#Integrante_5!A1","INICIO")</f>
        <v>INICIO</v>
      </c>
    </row>
    <row r="109" spans="1:16" s="19" customFormat="1" ht="31.5" customHeight="1" thickBot="1" x14ac:dyDescent="0.3">
      <c r="A109" s="216" t="s">
        <v>2638</v>
      </c>
      <c r="B109" s="217"/>
      <c r="C109" s="217"/>
      <c r="D109" s="217"/>
      <c r="E109" s="217"/>
      <c r="F109" s="217"/>
      <c r="G109" s="217"/>
      <c r="H109" s="217"/>
      <c r="I109" s="217"/>
      <c r="J109" s="217"/>
      <c r="K109" s="217"/>
      <c r="L109" s="217"/>
      <c r="M109" s="217"/>
      <c r="N109" s="217"/>
      <c r="O109" s="218"/>
      <c r="P109" s="77"/>
    </row>
    <row r="110" spans="1:16" ht="15" customHeight="1" x14ac:dyDescent="0.25">
      <c r="A110" s="219" t="s">
        <v>2660</v>
      </c>
      <c r="B110" s="220"/>
      <c r="C110" s="220"/>
      <c r="D110" s="220"/>
      <c r="E110" s="220"/>
      <c r="F110" s="220"/>
      <c r="G110" s="220"/>
      <c r="H110" s="220"/>
      <c r="I110" s="220"/>
      <c r="J110" s="220"/>
      <c r="K110" s="220"/>
      <c r="L110" s="220"/>
      <c r="M110" s="220"/>
      <c r="N110" s="220"/>
      <c r="O110" s="221"/>
    </row>
    <row r="111" spans="1:16" x14ac:dyDescent="0.25">
      <c r="A111" s="222"/>
      <c r="B111" s="223"/>
      <c r="C111" s="223"/>
      <c r="D111" s="223"/>
      <c r="E111" s="223"/>
      <c r="F111" s="223"/>
      <c r="G111" s="223"/>
      <c r="H111" s="223"/>
      <c r="I111" s="223"/>
      <c r="J111" s="223"/>
      <c r="K111" s="223"/>
      <c r="L111" s="223"/>
      <c r="M111" s="223"/>
      <c r="N111" s="223"/>
      <c r="O111" s="224"/>
    </row>
    <row r="112" spans="1:16" s="1" customFormat="1" ht="26.25" customHeight="1" x14ac:dyDescent="0.25">
      <c r="I112" s="229" t="s">
        <v>9</v>
      </c>
      <c r="J112" s="230"/>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6">
        <v>1</v>
      </c>
      <c r="B114" s="168" t="s">
        <v>2671</v>
      </c>
      <c r="C114" s="169" t="s">
        <v>31</v>
      </c>
      <c r="D114" s="116"/>
      <c r="E114" s="138"/>
      <c r="F114" s="138"/>
      <c r="G114" s="165" t="str">
        <f>IF(AND(E114&lt;&gt;"",F114&lt;&gt;""),((F114-E114)/30),"")</f>
        <v/>
      </c>
      <c r="H114" s="117"/>
      <c r="I114" s="116"/>
      <c r="J114" s="116"/>
      <c r="K114" s="118"/>
      <c r="L114" s="101" t="str">
        <f>+IF(AND(K114&gt;0,O114="Ejecución"),(K114/877802)*Tabla2812[[#This Row],[% participación]],IF(AND(K114&gt;0,O114&lt;&gt;"Ejecución"),"-",""))</f>
        <v/>
      </c>
      <c r="M114" s="119"/>
      <c r="N114" s="112" t="str">
        <f>+IF(M142="No",1,IF(M142="Si","Ingrese %",""))</f>
        <v/>
      </c>
      <c r="O114" s="170" t="s">
        <v>1150</v>
      </c>
      <c r="P114" s="79"/>
    </row>
    <row r="115" spans="1:16" s="6" customFormat="1" ht="24.75" customHeight="1" x14ac:dyDescent="0.25">
      <c r="A115" s="136">
        <v>2</v>
      </c>
      <c r="B115" s="168" t="s">
        <v>2671</v>
      </c>
      <c r="C115" s="169" t="s">
        <v>31</v>
      </c>
      <c r="D115" s="116"/>
      <c r="E115" s="138"/>
      <c r="F115" s="138"/>
      <c r="G115" s="165" t="str">
        <f t="shared" ref="G115:G158" si="3">IF(AND(E115&lt;&gt;"",F115&lt;&gt;""),((F115-E115)/30),"")</f>
        <v/>
      </c>
      <c r="H115" s="117"/>
      <c r="I115" s="116"/>
      <c r="J115" s="116"/>
      <c r="K115" s="68"/>
      <c r="L115" s="101" t="str">
        <f>+IF(AND(K115&gt;0,O115="Ejecución"),(K115/877802)*Tabla2812[[#This Row],[% participación]],IF(AND(K115&gt;0,O115&lt;&gt;"Ejecución"),"-",""))</f>
        <v/>
      </c>
      <c r="M115" s="119"/>
      <c r="N115" s="112" t="str">
        <f>+IF(M142="No",1,IF(M142="Si","Ingrese %",""))</f>
        <v/>
      </c>
      <c r="O115" s="170" t="s">
        <v>1150</v>
      </c>
      <c r="P115" s="79"/>
    </row>
    <row r="116" spans="1:16" s="6" customFormat="1" ht="24.75" customHeight="1" x14ac:dyDescent="0.25">
      <c r="A116" s="136">
        <v>3</v>
      </c>
      <c r="B116" s="168" t="s">
        <v>2671</v>
      </c>
      <c r="C116" s="169" t="s">
        <v>31</v>
      </c>
      <c r="D116" s="116"/>
      <c r="E116" s="138"/>
      <c r="F116" s="138"/>
      <c r="G116" s="165" t="str">
        <f t="shared" si="3"/>
        <v/>
      </c>
      <c r="H116" s="117"/>
      <c r="I116" s="116"/>
      <c r="J116" s="116"/>
      <c r="K116" s="68"/>
      <c r="L116" s="101" t="str">
        <f>+IF(AND(K116&gt;0,O116="Ejecución"),(K116/877802)*Tabla2812[[#This Row],[% participación]],IF(AND(K116&gt;0,O116&lt;&gt;"Ejecución"),"-",""))</f>
        <v/>
      </c>
      <c r="M116" s="119"/>
      <c r="N116" s="112" t="str">
        <f t="shared" ref="N116:N158" si="4">+IF(M116="No",1,IF(M116="Si","Ingrese %",""))</f>
        <v/>
      </c>
      <c r="O116" s="170" t="s">
        <v>1150</v>
      </c>
      <c r="P116" s="79"/>
    </row>
    <row r="117" spans="1:16" s="6" customFormat="1" ht="24.75" customHeight="1" outlineLevel="1" x14ac:dyDescent="0.25">
      <c r="A117" s="136">
        <v>4</v>
      </c>
      <c r="B117" s="168" t="s">
        <v>2671</v>
      </c>
      <c r="C117" s="169" t="s">
        <v>31</v>
      </c>
      <c r="D117" s="116"/>
      <c r="E117" s="138"/>
      <c r="F117" s="138"/>
      <c r="G117" s="165" t="str">
        <f t="shared" si="3"/>
        <v/>
      </c>
      <c r="H117" s="117"/>
      <c r="I117" s="116"/>
      <c r="J117" s="116"/>
      <c r="K117" s="68"/>
      <c r="L117" s="101" t="str">
        <f>+IF(AND(K117&gt;0,O117="Ejecución"),(K117/877802)*Tabla2812[[#This Row],[% participación]],IF(AND(K117&gt;0,O117&lt;&gt;"Ejecución"),"-",""))</f>
        <v/>
      </c>
      <c r="M117" s="119"/>
      <c r="N117" s="112" t="str">
        <f t="shared" si="4"/>
        <v/>
      </c>
      <c r="O117" s="170" t="s">
        <v>1150</v>
      </c>
      <c r="P117" s="79"/>
    </row>
    <row r="118" spans="1:16" s="7" customFormat="1" ht="24.75" customHeight="1" outlineLevel="1" x14ac:dyDescent="0.25">
      <c r="A118" s="137">
        <v>5</v>
      </c>
      <c r="B118" s="168" t="s">
        <v>2671</v>
      </c>
      <c r="C118" s="169" t="s">
        <v>31</v>
      </c>
      <c r="D118" s="116"/>
      <c r="E118" s="138"/>
      <c r="F118" s="138"/>
      <c r="G118" s="165" t="str">
        <f t="shared" si="3"/>
        <v/>
      </c>
      <c r="H118" s="117"/>
      <c r="I118" s="116"/>
      <c r="J118" s="116"/>
      <c r="K118" s="68"/>
      <c r="L118" s="101" t="str">
        <f>+IF(AND(K118&gt;0,O118="Ejecución"),(K118/877802)*Tabla2812[[#This Row],[% participación]],IF(AND(K118&gt;0,O118&lt;&gt;"Ejecución"),"-",""))</f>
        <v/>
      </c>
      <c r="M118" s="119"/>
      <c r="N118" s="112" t="str">
        <f t="shared" si="4"/>
        <v/>
      </c>
      <c r="O118" s="170" t="s">
        <v>1150</v>
      </c>
      <c r="P118" s="80"/>
    </row>
    <row r="119" spans="1:16" s="7" customFormat="1" ht="24.75" customHeight="1" outlineLevel="1" x14ac:dyDescent="0.25">
      <c r="A119" s="137">
        <v>6</v>
      </c>
      <c r="B119" s="168" t="s">
        <v>2671</v>
      </c>
      <c r="C119" s="169" t="s">
        <v>31</v>
      </c>
      <c r="D119" s="116"/>
      <c r="E119" s="138"/>
      <c r="F119" s="138"/>
      <c r="G119" s="165" t="str">
        <f t="shared" si="3"/>
        <v/>
      </c>
      <c r="H119" s="117"/>
      <c r="I119" s="116"/>
      <c r="J119" s="116"/>
      <c r="K119" s="68"/>
      <c r="L119" s="101" t="str">
        <f>+IF(AND(K119&gt;0,O119="Ejecución"),(K119/877802)*Tabla2812[[#This Row],[% participación]],IF(AND(K119&gt;0,O119&lt;&gt;"Ejecución"),"-",""))</f>
        <v/>
      </c>
      <c r="M119" s="119"/>
      <c r="N119" s="112" t="str">
        <f t="shared" si="4"/>
        <v/>
      </c>
      <c r="O119" s="170" t="s">
        <v>1150</v>
      </c>
      <c r="P119" s="80"/>
    </row>
    <row r="120" spans="1:16" s="7" customFormat="1" ht="24.75" customHeight="1" outlineLevel="1" x14ac:dyDescent="0.25">
      <c r="A120" s="137">
        <v>7</v>
      </c>
      <c r="B120" s="168" t="s">
        <v>2671</v>
      </c>
      <c r="C120" s="169" t="s">
        <v>31</v>
      </c>
      <c r="D120" s="116"/>
      <c r="E120" s="138"/>
      <c r="F120" s="138"/>
      <c r="G120" s="165" t="str">
        <f t="shared" si="3"/>
        <v/>
      </c>
      <c r="H120" s="117"/>
      <c r="I120" s="116"/>
      <c r="J120" s="116"/>
      <c r="K120" s="68"/>
      <c r="L120" s="101" t="str">
        <f>+IF(AND(K120&gt;0,O120="Ejecución"),(K120/877802)*Tabla2812[[#This Row],[% participación]],IF(AND(K120&gt;0,O120&lt;&gt;"Ejecución"),"-",""))</f>
        <v/>
      </c>
      <c r="M120" s="119"/>
      <c r="N120" s="112" t="str">
        <f t="shared" si="4"/>
        <v/>
      </c>
      <c r="O120" s="170" t="s">
        <v>1150</v>
      </c>
      <c r="P120" s="80"/>
    </row>
    <row r="121" spans="1:16" s="7" customFormat="1" ht="24.75" customHeight="1" outlineLevel="1" x14ac:dyDescent="0.25">
      <c r="A121" s="137">
        <v>8</v>
      </c>
      <c r="B121" s="168" t="s">
        <v>2671</v>
      </c>
      <c r="C121" s="169" t="s">
        <v>31</v>
      </c>
      <c r="D121" s="116"/>
      <c r="E121" s="138"/>
      <c r="F121" s="138"/>
      <c r="G121" s="165" t="str">
        <f t="shared" si="3"/>
        <v/>
      </c>
      <c r="H121" s="114"/>
      <c r="I121" s="116"/>
      <c r="J121" s="116"/>
      <c r="K121" s="68"/>
      <c r="L121" s="101" t="str">
        <f>+IF(AND(K121&gt;0,O121="Ejecución"),(K121/877802)*Tabla2812[[#This Row],[% participación]],IF(AND(K121&gt;0,O121&lt;&gt;"Ejecución"),"-",""))</f>
        <v/>
      </c>
      <c r="M121" s="119"/>
      <c r="N121" s="112" t="str">
        <f t="shared" si="4"/>
        <v/>
      </c>
      <c r="O121" s="170" t="s">
        <v>1150</v>
      </c>
      <c r="P121" s="80"/>
    </row>
    <row r="122" spans="1:16" s="7" customFormat="1" ht="24.75" customHeight="1" outlineLevel="1" x14ac:dyDescent="0.25">
      <c r="A122" s="137">
        <v>9</v>
      </c>
      <c r="B122" s="168" t="s">
        <v>2671</v>
      </c>
      <c r="C122" s="169" t="s">
        <v>31</v>
      </c>
      <c r="D122" s="116"/>
      <c r="E122" s="138"/>
      <c r="F122" s="138"/>
      <c r="G122" s="165" t="str">
        <f t="shared" si="3"/>
        <v/>
      </c>
      <c r="H122" s="117"/>
      <c r="I122" s="116"/>
      <c r="J122" s="116"/>
      <c r="K122" s="68"/>
      <c r="L122" s="101" t="str">
        <f>+IF(AND(K122&gt;0,O122="Ejecución"),(K122/877802)*Tabla2812[[#This Row],[% participación]],IF(AND(K122&gt;0,O122&lt;&gt;"Ejecución"),"-",""))</f>
        <v/>
      </c>
      <c r="M122" s="119"/>
      <c r="N122" s="112" t="str">
        <f t="shared" si="4"/>
        <v/>
      </c>
      <c r="O122" s="170" t="s">
        <v>1150</v>
      </c>
      <c r="P122" s="80"/>
    </row>
    <row r="123" spans="1:16" s="7" customFormat="1" ht="24.75" customHeight="1" outlineLevel="1" x14ac:dyDescent="0.25">
      <c r="A123" s="137">
        <v>10</v>
      </c>
      <c r="B123" s="168" t="s">
        <v>2671</v>
      </c>
      <c r="C123" s="169" t="s">
        <v>31</v>
      </c>
      <c r="D123" s="116"/>
      <c r="E123" s="138"/>
      <c r="F123" s="138"/>
      <c r="G123" s="165" t="str">
        <f t="shared" si="3"/>
        <v/>
      </c>
      <c r="H123" s="117"/>
      <c r="I123" s="116"/>
      <c r="J123" s="116"/>
      <c r="K123" s="68"/>
      <c r="L123" s="101" t="str">
        <f>+IF(AND(K123&gt;0,O123="Ejecución"),(K123/877802)*Tabla2812[[#This Row],[% participación]],IF(AND(K123&gt;0,O123&lt;&gt;"Ejecución"),"-",""))</f>
        <v/>
      </c>
      <c r="M123" s="119"/>
      <c r="N123" s="112" t="str">
        <f t="shared" si="4"/>
        <v/>
      </c>
      <c r="O123" s="170" t="s">
        <v>1150</v>
      </c>
      <c r="P123" s="80"/>
    </row>
    <row r="124" spans="1:16" s="7" customFormat="1" ht="24.75" customHeight="1" outlineLevel="1" x14ac:dyDescent="0.25">
      <c r="A124" s="137">
        <v>11</v>
      </c>
      <c r="B124" s="168" t="s">
        <v>2671</v>
      </c>
      <c r="C124" s="169" t="s">
        <v>31</v>
      </c>
      <c r="D124" s="116"/>
      <c r="E124" s="138"/>
      <c r="F124" s="138"/>
      <c r="G124" s="165" t="str">
        <f t="shared" si="3"/>
        <v/>
      </c>
      <c r="H124" s="117"/>
      <c r="I124" s="116"/>
      <c r="J124" s="116"/>
      <c r="K124" s="68"/>
      <c r="L124" s="101" t="str">
        <f>+IF(AND(K124&gt;0,O124="Ejecución"),(K124/877802)*Tabla2812[[#This Row],[% participación]],IF(AND(K124&gt;0,O124&lt;&gt;"Ejecución"),"-",""))</f>
        <v/>
      </c>
      <c r="M124" s="119"/>
      <c r="N124" s="112" t="str">
        <f t="shared" si="4"/>
        <v/>
      </c>
      <c r="O124" s="170" t="s">
        <v>1150</v>
      </c>
      <c r="P124" s="80"/>
    </row>
    <row r="125" spans="1:16" s="7" customFormat="1" ht="24.75" customHeight="1" outlineLevel="1" x14ac:dyDescent="0.25">
      <c r="A125" s="137">
        <v>12</v>
      </c>
      <c r="B125" s="168" t="s">
        <v>2671</v>
      </c>
      <c r="C125" s="169" t="s">
        <v>31</v>
      </c>
      <c r="D125" s="116"/>
      <c r="E125" s="138"/>
      <c r="F125" s="138"/>
      <c r="G125" s="165" t="str">
        <f t="shared" si="3"/>
        <v/>
      </c>
      <c r="H125" s="117"/>
      <c r="I125" s="116"/>
      <c r="J125" s="116"/>
      <c r="K125" s="68"/>
      <c r="L125" s="101" t="str">
        <f>+IF(AND(K125&gt;0,O125="Ejecución"),(K125/877802)*Tabla2812[[#This Row],[% participación]],IF(AND(K125&gt;0,O125&lt;&gt;"Ejecución"),"-",""))</f>
        <v/>
      </c>
      <c r="M125" s="119"/>
      <c r="N125" s="112" t="str">
        <f t="shared" si="4"/>
        <v/>
      </c>
      <c r="O125" s="170" t="s">
        <v>1150</v>
      </c>
      <c r="P125" s="80"/>
    </row>
    <row r="126" spans="1:16" s="7" customFormat="1" ht="24.75" customHeight="1" outlineLevel="1" x14ac:dyDescent="0.25">
      <c r="A126" s="137">
        <v>13</v>
      </c>
      <c r="B126" s="168" t="s">
        <v>2671</v>
      </c>
      <c r="C126" s="169" t="s">
        <v>31</v>
      </c>
      <c r="D126" s="116"/>
      <c r="E126" s="138"/>
      <c r="F126" s="138"/>
      <c r="G126" s="165" t="str">
        <f t="shared" si="3"/>
        <v/>
      </c>
      <c r="H126" s="117"/>
      <c r="I126" s="116"/>
      <c r="J126" s="116"/>
      <c r="K126" s="68"/>
      <c r="L126" s="101" t="str">
        <f>+IF(AND(K126&gt;0,O126="Ejecución"),(K126/877802)*Tabla2812[[#This Row],[% participación]],IF(AND(K126&gt;0,O126&lt;&gt;"Ejecución"),"-",""))</f>
        <v/>
      </c>
      <c r="M126" s="119"/>
      <c r="N126" s="112" t="str">
        <f t="shared" si="4"/>
        <v/>
      </c>
      <c r="O126" s="170" t="s">
        <v>1150</v>
      </c>
      <c r="P126" s="80"/>
    </row>
    <row r="127" spans="1:16" s="7" customFormat="1" ht="24.75" customHeight="1" outlineLevel="1" x14ac:dyDescent="0.25">
      <c r="A127" s="137">
        <v>14</v>
      </c>
      <c r="B127" s="168" t="s">
        <v>2671</v>
      </c>
      <c r="C127" s="169" t="s">
        <v>31</v>
      </c>
      <c r="D127" s="116"/>
      <c r="E127" s="138"/>
      <c r="F127" s="138"/>
      <c r="G127" s="165" t="str">
        <f t="shared" si="3"/>
        <v/>
      </c>
      <c r="H127" s="117"/>
      <c r="I127" s="116"/>
      <c r="J127" s="116"/>
      <c r="K127" s="68"/>
      <c r="L127" s="101" t="str">
        <f>+IF(AND(K127&gt;0,O127="Ejecución"),(K127/877802)*Tabla2812[[#This Row],[% participación]],IF(AND(K127&gt;0,O127&lt;&gt;"Ejecución"),"-",""))</f>
        <v/>
      </c>
      <c r="M127" s="119"/>
      <c r="N127" s="112" t="str">
        <f t="shared" si="4"/>
        <v/>
      </c>
      <c r="O127" s="170" t="s">
        <v>1150</v>
      </c>
      <c r="P127" s="80"/>
    </row>
    <row r="128" spans="1:16" s="7" customFormat="1" ht="24.75" customHeight="1" outlineLevel="1" x14ac:dyDescent="0.25">
      <c r="A128" s="137">
        <v>15</v>
      </c>
      <c r="B128" s="168" t="s">
        <v>2671</v>
      </c>
      <c r="C128" s="169" t="s">
        <v>31</v>
      </c>
      <c r="D128" s="116"/>
      <c r="E128" s="138"/>
      <c r="F128" s="138"/>
      <c r="G128" s="165" t="str">
        <f t="shared" si="3"/>
        <v/>
      </c>
      <c r="H128" s="117"/>
      <c r="I128" s="116"/>
      <c r="J128" s="116"/>
      <c r="K128" s="68"/>
      <c r="L128" s="101" t="str">
        <f>+IF(AND(K128&gt;0,O128="Ejecución"),(K128/877802)*Tabla2812[[#This Row],[% participación]],IF(AND(K128&gt;0,O128&lt;&gt;"Ejecución"),"-",""))</f>
        <v/>
      </c>
      <c r="M128" s="119"/>
      <c r="N128" s="112" t="str">
        <f t="shared" si="4"/>
        <v/>
      </c>
      <c r="O128" s="170" t="s">
        <v>1150</v>
      </c>
      <c r="P128" s="80"/>
    </row>
    <row r="129" spans="1:16" s="7" customFormat="1" ht="24.75" customHeight="1" outlineLevel="1" x14ac:dyDescent="0.25">
      <c r="A129" s="137">
        <v>16</v>
      </c>
      <c r="B129" s="168" t="s">
        <v>2671</v>
      </c>
      <c r="C129" s="169" t="s">
        <v>31</v>
      </c>
      <c r="D129" s="116"/>
      <c r="E129" s="138"/>
      <c r="F129" s="138"/>
      <c r="G129" s="165" t="str">
        <f t="shared" si="3"/>
        <v/>
      </c>
      <c r="H129" s="117"/>
      <c r="I129" s="116"/>
      <c r="J129" s="116"/>
      <c r="K129" s="68"/>
      <c r="L129" s="101" t="str">
        <f>+IF(AND(K129&gt;0,O129="Ejecución"),(K129/877802)*Tabla2812[[#This Row],[% participación]],IF(AND(K129&gt;0,O129&lt;&gt;"Ejecución"),"-",""))</f>
        <v/>
      </c>
      <c r="M129" s="119"/>
      <c r="N129" s="112" t="str">
        <f t="shared" si="4"/>
        <v/>
      </c>
      <c r="O129" s="170" t="s">
        <v>1150</v>
      </c>
      <c r="P129" s="80"/>
    </row>
    <row r="130" spans="1:16" s="7" customFormat="1" ht="24.75" customHeight="1" outlineLevel="1" x14ac:dyDescent="0.25">
      <c r="A130" s="137">
        <v>17</v>
      </c>
      <c r="B130" s="168" t="s">
        <v>2671</v>
      </c>
      <c r="C130" s="169" t="s">
        <v>31</v>
      </c>
      <c r="D130" s="116"/>
      <c r="E130" s="138"/>
      <c r="F130" s="138"/>
      <c r="G130" s="165" t="str">
        <f t="shared" si="3"/>
        <v/>
      </c>
      <c r="H130" s="117"/>
      <c r="I130" s="116"/>
      <c r="J130" s="116"/>
      <c r="K130" s="68"/>
      <c r="L130" s="101" t="str">
        <f>+IF(AND(K130&gt;0,O130="Ejecución"),(K130/877802)*Tabla2812[[#This Row],[% participación]],IF(AND(K130&gt;0,O130&lt;&gt;"Ejecución"),"-",""))</f>
        <v/>
      </c>
      <c r="M130" s="119"/>
      <c r="N130" s="112" t="str">
        <f t="shared" si="4"/>
        <v/>
      </c>
      <c r="O130" s="170" t="s">
        <v>1150</v>
      </c>
      <c r="P130" s="80"/>
    </row>
    <row r="131" spans="1:16" s="7" customFormat="1" ht="24.75" customHeight="1" outlineLevel="1" x14ac:dyDescent="0.25">
      <c r="A131" s="137">
        <v>18</v>
      </c>
      <c r="B131" s="168" t="s">
        <v>2671</v>
      </c>
      <c r="C131" s="169" t="s">
        <v>31</v>
      </c>
      <c r="D131" s="116"/>
      <c r="E131" s="138"/>
      <c r="F131" s="138"/>
      <c r="G131" s="165" t="str">
        <f t="shared" si="3"/>
        <v/>
      </c>
      <c r="H131" s="117"/>
      <c r="I131" s="116"/>
      <c r="J131" s="116"/>
      <c r="K131" s="68"/>
      <c r="L131" s="101" t="str">
        <f>+IF(AND(K131&gt;0,O131="Ejecución"),(K131/877802)*Tabla2812[[#This Row],[% participación]],IF(AND(K131&gt;0,O131&lt;&gt;"Ejecución"),"-",""))</f>
        <v/>
      </c>
      <c r="M131" s="119"/>
      <c r="N131" s="112" t="str">
        <f t="shared" si="4"/>
        <v/>
      </c>
      <c r="O131" s="170" t="s">
        <v>1150</v>
      </c>
      <c r="P131" s="80"/>
    </row>
    <row r="132" spans="1:16" s="7" customFormat="1" ht="24.75" customHeight="1" outlineLevel="1" x14ac:dyDescent="0.25">
      <c r="A132" s="137">
        <v>19</v>
      </c>
      <c r="B132" s="168" t="s">
        <v>2671</v>
      </c>
      <c r="C132" s="169" t="s">
        <v>31</v>
      </c>
      <c r="D132" s="116"/>
      <c r="E132" s="138"/>
      <c r="F132" s="138"/>
      <c r="G132" s="165" t="str">
        <f t="shared" si="3"/>
        <v/>
      </c>
      <c r="H132" s="117"/>
      <c r="I132" s="116"/>
      <c r="J132" s="116"/>
      <c r="K132" s="68"/>
      <c r="L132" s="101" t="str">
        <f>+IF(AND(K132&gt;0,O132="Ejecución"),(K132/877802)*Tabla2812[[#This Row],[% participación]],IF(AND(K132&gt;0,O132&lt;&gt;"Ejecución"),"-",""))</f>
        <v/>
      </c>
      <c r="M132" s="119"/>
      <c r="N132" s="112" t="str">
        <f t="shared" si="4"/>
        <v/>
      </c>
      <c r="O132" s="170" t="s">
        <v>1150</v>
      </c>
      <c r="P132" s="80"/>
    </row>
    <row r="133" spans="1:16" s="7" customFormat="1" ht="24.75" customHeight="1" outlineLevel="1" x14ac:dyDescent="0.25">
      <c r="A133" s="137">
        <v>20</v>
      </c>
      <c r="B133" s="168" t="s">
        <v>2671</v>
      </c>
      <c r="C133" s="169" t="s">
        <v>31</v>
      </c>
      <c r="D133" s="116"/>
      <c r="E133" s="138"/>
      <c r="F133" s="138"/>
      <c r="G133" s="165" t="str">
        <f t="shared" si="3"/>
        <v/>
      </c>
      <c r="H133" s="117"/>
      <c r="I133" s="116"/>
      <c r="J133" s="116"/>
      <c r="K133" s="68"/>
      <c r="L133" s="101" t="str">
        <f>+IF(AND(K133&gt;0,O133="Ejecución"),(K133/877802)*Tabla2812[[#This Row],[% participación]],IF(AND(K133&gt;0,O133&lt;&gt;"Ejecución"),"-",""))</f>
        <v/>
      </c>
      <c r="M133" s="119"/>
      <c r="N133" s="112" t="str">
        <f t="shared" si="4"/>
        <v/>
      </c>
      <c r="O133" s="170" t="s">
        <v>1150</v>
      </c>
      <c r="P133" s="80"/>
    </row>
    <row r="134" spans="1:16" s="7" customFormat="1" ht="24.75" customHeight="1" outlineLevel="1" x14ac:dyDescent="0.25">
      <c r="A134" s="137">
        <v>21</v>
      </c>
      <c r="B134" s="168" t="s">
        <v>2671</v>
      </c>
      <c r="C134" s="169" t="s">
        <v>31</v>
      </c>
      <c r="D134" s="116"/>
      <c r="E134" s="138"/>
      <c r="F134" s="138"/>
      <c r="G134" s="165" t="str">
        <f t="shared" si="3"/>
        <v/>
      </c>
      <c r="H134" s="117"/>
      <c r="I134" s="116"/>
      <c r="J134" s="116"/>
      <c r="K134" s="68"/>
      <c r="L134" s="101" t="str">
        <f>+IF(AND(K134&gt;0,O134="Ejecución"),(K134/877802)*Tabla2812[[#This Row],[% participación]],IF(AND(K134&gt;0,O134&lt;&gt;"Ejecución"),"-",""))</f>
        <v/>
      </c>
      <c r="M134" s="119"/>
      <c r="N134" s="112" t="str">
        <f t="shared" si="4"/>
        <v/>
      </c>
      <c r="O134" s="170" t="s">
        <v>1150</v>
      </c>
      <c r="P134" s="80"/>
    </row>
    <row r="135" spans="1:16" s="7" customFormat="1" ht="24.75" customHeight="1" outlineLevel="1" x14ac:dyDescent="0.25">
      <c r="A135" s="137">
        <v>22</v>
      </c>
      <c r="B135" s="168" t="s">
        <v>2671</v>
      </c>
      <c r="C135" s="169" t="s">
        <v>31</v>
      </c>
      <c r="D135" s="116"/>
      <c r="E135" s="138"/>
      <c r="F135" s="138"/>
      <c r="G135" s="165" t="str">
        <f t="shared" si="3"/>
        <v/>
      </c>
      <c r="H135" s="117"/>
      <c r="I135" s="116"/>
      <c r="J135" s="116"/>
      <c r="K135" s="68"/>
      <c r="L135" s="101" t="str">
        <f>+IF(AND(K135&gt;0,O135="Ejecución"),(K135/877802)*Tabla2812[[#This Row],[% participación]],IF(AND(K135&gt;0,O135&lt;&gt;"Ejecución"),"-",""))</f>
        <v/>
      </c>
      <c r="M135" s="119"/>
      <c r="N135" s="112" t="str">
        <f t="shared" si="4"/>
        <v/>
      </c>
      <c r="O135" s="170" t="s">
        <v>1150</v>
      </c>
      <c r="P135" s="80"/>
    </row>
    <row r="136" spans="1:16" s="7" customFormat="1" ht="24.75" customHeight="1" outlineLevel="1" x14ac:dyDescent="0.25">
      <c r="A136" s="137">
        <v>23</v>
      </c>
      <c r="B136" s="168" t="s">
        <v>2671</v>
      </c>
      <c r="C136" s="169" t="s">
        <v>31</v>
      </c>
      <c r="D136" s="116"/>
      <c r="E136" s="138"/>
      <c r="F136" s="138"/>
      <c r="G136" s="165" t="str">
        <f t="shared" si="3"/>
        <v/>
      </c>
      <c r="H136" s="117"/>
      <c r="I136" s="116"/>
      <c r="J136" s="116"/>
      <c r="K136" s="68"/>
      <c r="L136" s="101" t="str">
        <f>+IF(AND(K136&gt;0,O136="Ejecución"),(K136/877802)*Tabla2812[[#This Row],[% participación]],IF(AND(K136&gt;0,O136&lt;&gt;"Ejecución"),"-",""))</f>
        <v/>
      </c>
      <c r="M136" s="119"/>
      <c r="N136" s="112" t="str">
        <f t="shared" si="4"/>
        <v/>
      </c>
      <c r="O136" s="170" t="s">
        <v>1150</v>
      </c>
      <c r="P136" s="80"/>
    </row>
    <row r="137" spans="1:16" s="7" customFormat="1" ht="24.75" customHeight="1" outlineLevel="1" x14ac:dyDescent="0.25">
      <c r="A137" s="137">
        <v>24</v>
      </c>
      <c r="B137" s="168" t="s">
        <v>2671</v>
      </c>
      <c r="C137" s="169" t="s">
        <v>31</v>
      </c>
      <c r="D137" s="116"/>
      <c r="E137" s="138"/>
      <c r="F137" s="138"/>
      <c r="G137" s="165" t="str">
        <f t="shared" si="3"/>
        <v/>
      </c>
      <c r="H137" s="117"/>
      <c r="I137" s="116"/>
      <c r="J137" s="116"/>
      <c r="K137" s="68"/>
      <c r="L137" s="101" t="str">
        <f>+IF(AND(K137&gt;0,O137="Ejecución"),(K137/877802)*Tabla2812[[#This Row],[% participación]],IF(AND(K137&gt;0,O137&lt;&gt;"Ejecución"),"-",""))</f>
        <v/>
      </c>
      <c r="M137" s="119"/>
      <c r="N137" s="112" t="str">
        <f t="shared" si="4"/>
        <v/>
      </c>
      <c r="O137" s="170" t="s">
        <v>1150</v>
      </c>
      <c r="P137" s="80"/>
    </row>
    <row r="138" spans="1:16" s="7" customFormat="1" ht="24.75" customHeight="1" outlineLevel="1" x14ac:dyDescent="0.25">
      <c r="A138" s="137">
        <v>25</v>
      </c>
      <c r="B138" s="168" t="s">
        <v>2671</v>
      </c>
      <c r="C138" s="169" t="s">
        <v>31</v>
      </c>
      <c r="D138" s="116"/>
      <c r="E138" s="138"/>
      <c r="F138" s="138"/>
      <c r="G138" s="165" t="str">
        <f t="shared" si="3"/>
        <v/>
      </c>
      <c r="H138" s="117"/>
      <c r="I138" s="116"/>
      <c r="J138" s="116"/>
      <c r="K138" s="68"/>
      <c r="L138" s="101" t="str">
        <f>+IF(AND(K138&gt;0,O138="Ejecución"),(K138/877802)*Tabla2812[[#This Row],[% participación]],IF(AND(K138&gt;0,O138&lt;&gt;"Ejecución"),"-",""))</f>
        <v/>
      </c>
      <c r="M138" s="119"/>
      <c r="N138" s="112" t="str">
        <f t="shared" si="4"/>
        <v/>
      </c>
      <c r="O138" s="170" t="s">
        <v>1150</v>
      </c>
      <c r="P138" s="80"/>
    </row>
    <row r="139" spans="1:16" s="7" customFormat="1" ht="24.75" customHeight="1" outlineLevel="1" x14ac:dyDescent="0.25">
      <c r="A139" s="137">
        <v>26</v>
      </c>
      <c r="B139" s="168" t="s">
        <v>2671</v>
      </c>
      <c r="C139" s="169" t="s">
        <v>31</v>
      </c>
      <c r="D139" s="116"/>
      <c r="E139" s="138"/>
      <c r="F139" s="138"/>
      <c r="G139" s="165" t="str">
        <f t="shared" si="3"/>
        <v/>
      </c>
      <c r="H139" s="117"/>
      <c r="I139" s="116"/>
      <c r="J139" s="116"/>
      <c r="K139" s="68"/>
      <c r="L139" s="101" t="str">
        <f>+IF(AND(K139&gt;0,O139="Ejecución"),(K139/877802)*Tabla2812[[#This Row],[% participación]],IF(AND(K139&gt;0,O139&lt;&gt;"Ejecución"),"-",""))</f>
        <v/>
      </c>
      <c r="M139" s="119"/>
      <c r="N139" s="112" t="str">
        <f t="shared" si="4"/>
        <v/>
      </c>
      <c r="O139" s="170" t="s">
        <v>1150</v>
      </c>
      <c r="P139" s="80"/>
    </row>
    <row r="140" spans="1:16" s="7" customFormat="1" ht="24.75" customHeight="1" outlineLevel="1" x14ac:dyDescent="0.25">
      <c r="A140" s="137">
        <v>27</v>
      </c>
      <c r="B140" s="168" t="s">
        <v>2671</v>
      </c>
      <c r="C140" s="169" t="s">
        <v>31</v>
      </c>
      <c r="D140" s="116"/>
      <c r="E140" s="138"/>
      <c r="F140" s="138"/>
      <c r="G140" s="165" t="str">
        <f t="shared" si="3"/>
        <v/>
      </c>
      <c r="H140" s="117"/>
      <c r="I140" s="116"/>
      <c r="J140" s="116"/>
      <c r="K140" s="68"/>
      <c r="L140" s="101" t="str">
        <f>+IF(AND(K140&gt;0,O140="Ejecución"),(K140/877802)*Tabla2812[[#This Row],[% participación]],IF(AND(K140&gt;0,O140&lt;&gt;"Ejecución"),"-",""))</f>
        <v/>
      </c>
      <c r="M140" s="119"/>
      <c r="N140" s="112" t="str">
        <f t="shared" si="4"/>
        <v/>
      </c>
      <c r="O140" s="170" t="s">
        <v>1150</v>
      </c>
      <c r="P140" s="80"/>
    </row>
    <row r="141" spans="1:16" s="7" customFormat="1" ht="24.75" customHeight="1" outlineLevel="1" x14ac:dyDescent="0.25">
      <c r="A141" s="137">
        <v>28</v>
      </c>
      <c r="B141" s="168" t="s">
        <v>2671</v>
      </c>
      <c r="C141" s="169" t="s">
        <v>31</v>
      </c>
      <c r="D141" s="116"/>
      <c r="E141" s="138"/>
      <c r="F141" s="138"/>
      <c r="G141" s="165" t="str">
        <f t="shared" si="3"/>
        <v/>
      </c>
      <c r="H141" s="117"/>
      <c r="I141" s="116"/>
      <c r="J141" s="116"/>
      <c r="K141" s="68"/>
      <c r="L141" s="101" t="str">
        <f>+IF(AND(K141&gt;0,O141="Ejecución"),(K141/877802)*Tabla2812[[#This Row],[% participación]],IF(AND(K141&gt;0,O141&lt;&gt;"Ejecución"),"-",""))</f>
        <v/>
      </c>
      <c r="M141" s="119"/>
      <c r="N141" s="112" t="str">
        <f t="shared" si="4"/>
        <v/>
      </c>
      <c r="O141" s="170" t="s">
        <v>1150</v>
      </c>
      <c r="P141" s="80"/>
    </row>
    <row r="142" spans="1:16" s="7" customFormat="1" ht="24.75" customHeight="1" outlineLevel="1" x14ac:dyDescent="0.25">
      <c r="A142" s="137">
        <v>29</v>
      </c>
      <c r="B142" s="168" t="s">
        <v>2671</v>
      </c>
      <c r="C142" s="169" t="s">
        <v>31</v>
      </c>
      <c r="D142" s="116"/>
      <c r="E142" s="138"/>
      <c r="F142" s="138"/>
      <c r="G142" s="165" t="str">
        <f t="shared" si="3"/>
        <v/>
      </c>
      <c r="H142" s="117"/>
      <c r="I142" s="116"/>
      <c r="J142" s="116"/>
      <c r="K142" s="68"/>
      <c r="L142" s="101" t="str">
        <f>+IF(AND(K142&gt;0,O142="Ejecución"),(K142/877802)*Tabla2812[[#This Row],[% participación]],IF(AND(K142&gt;0,O142&lt;&gt;"Ejecución"),"-",""))</f>
        <v/>
      </c>
      <c r="M142" s="119"/>
      <c r="N142" s="112" t="str">
        <f t="shared" si="4"/>
        <v/>
      </c>
      <c r="O142" s="170" t="s">
        <v>1150</v>
      </c>
      <c r="P142" s="80"/>
    </row>
    <row r="143" spans="1:16" s="7" customFormat="1" ht="24.75" customHeight="1" outlineLevel="1" x14ac:dyDescent="0.25">
      <c r="A143" s="137">
        <v>30</v>
      </c>
      <c r="B143" s="168" t="s">
        <v>2671</v>
      </c>
      <c r="C143" s="169" t="s">
        <v>31</v>
      </c>
      <c r="D143" s="116"/>
      <c r="E143" s="138"/>
      <c r="F143" s="138"/>
      <c r="G143" s="165" t="str">
        <f t="shared" si="3"/>
        <v/>
      </c>
      <c r="H143" s="117"/>
      <c r="I143" s="116"/>
      <c r="J143" s="116"/>
      <c r="K143" s="68"/>
      <c r="L143" s="101" t="str">
        <f>+IF(AND(K143&gt;0,O143="Ejecución"),(K143/877802)*Tabla2812[[#This Row],[% participación]],IF(AND(K143&gt;0,O143&lt;&gt;"Ejecución"),"-",""))</f>
        <v/>
      </c>
      <c r="M143" s="119"/>
      <c r="N143" s="175" t="str">
        <f>+IF(M142="No",1,IF(M142="Si","Ingrese %",""))</f>
        <v/>
      </c>
      <c r="O143" s="170" t="s">
        <v>1150</v>
      </c>
      <c r="P143" s="80"/>
    </row>
    <row r="144" spans="1:16" s="7" customFormat="1" ht="24.75" customHeight="1" outlineLevel="1" x14ac:dyDescent="0.25">
      <c r="A144" s="137">
        <v>31</v>
      </c>
      <c r="B144" s="168" t="s">
        <v>2671</v>
      </c>
      <c r="C144" s="169" t="s">
        <v>31</v>
      </c>
      <c r="D144" s="116"/>
      <c r="E144" s="138"/>
      <c r="F144" s="138"/>
      <c r="G144" s="165" t="str">
        <f t="shared" si="3"/>
        <v/>
      </c>
      <c r="H144" s="117"/>
      <c r="I144" s="116"/>
      <c r="J144" s="116"/>
      <c r="K144" s="68"/>
      <c r="L144" s="101" t="str">
        <f>+IF(AND(K144&gt;0,O144="Ejecución"),(K144/877802)*Tabla2812[[#This Row],[% participación]],IF(AND(K144&gt;0,O144&lt;&gt;"Ejecución"),"-",""))</f>
        <v/>
      </c>
      <c r="M144" s="119"/>
      <c r="N144" s="112" t="str">
        <f t="shared" si="4"/>
        <v/>
      </c>
      <c r="O144" s="170" t="s">
        <v>1150</v>
      </c>
      <c r="P144" s="80"/>
    </row>
    <row r="145" spans="1:16" s="7" customFormat="1" ht="24.75" customHeight="1" outlineLevel="1" x14ac:dyDescent="0.25">
      <c r="A145" s="137">
        <v>32</v>
      </c>
      <c r="B145" s="168" t="s">
        <v>2671</v>
      </c>
      <c r="C145" s="169" t="s">
        <v>31</v>
      </c>
      <c r="D145" s="116"/>
      <c r="E145" s="138"/>
      <c r="F145" s="138"/>
      <c r="G145" s="165" t="str">
        <f t="shared" si="3"/>
        <v/>
      </c>
      <c r="H145" s="117"/>
      <c r="I145" s="116"/>
      <c r="J145" s="116"/>
      <c r="K145" s="68"/>
      <c r="L145" s="101" t="str">
        <f>+IF(AND(K145&gt;0,O145="Ejecución"),(K145/877802)*Tabla2812[[#This Row],[% participación]],IF(AND(K145&gt;0,O145&lt;&gt;"Ejecución"),"-",""))</f>
        <v/>
      </c>
      <c r="M145" s="119"/>
      <c r="N145" s="112" t="str">
        <f t="shared" si="4"/>
        <v/>
      </c>
      <c r="O145" s="170" t="s">
        <v>1150</v>
      </c>
      <c r="P145" s="80"/>
    </row>
    <row r="146" spans="1:16" s="7" customFormat="1" ht="24.75" customHeight="1" outlineLevel="1" x14ac:dyDescent="0.25">
      <c r="A146" s="137">
        <v>33</v>
      </c>
      <c r="B146" s="168" t="s">
        <v>2671</v>
      </c>
      <c r="C146" s="169" t="s">
        <v>31</v>
      </c>
      <c r="D146" s="116"/>
      <c r="E146" s="138"/>
      <c r="F146" s="138"/>
      <c r="G146" s="165" t="str">
        <f t="shared" si="3"/>
        <v/>
      </c>
      <c r="H146" s="117"/>
      <c r="I146" s="116"/>
      <c r="J146" s="116"/>
      <c r="K146" s="68"/>
      <c r="L146" s="101" t="str">
        <f>+IF(AND(K146&gt;0,O146="Ejecución"),(K146/877802)*Tabla2812[[#This Row],[% participación]],IF(AND(K146&gt;0,O146&lt;&gt;"Ejecución"),"-",""))</f>
        <v/>
      </c>
      <c r="M146" s="119"/>
      <c r="N146" s="112" t="str">
        <f t="shared" si="4"/>
        <v/>
      </c>
      <c r="O146" s="170" t="s">
        <v>1150</v>
      </c>
      <c r="P146" s="80"/>
    </row>
    <row r="147" spans="1:16" s="7" customFormat="1" ht="24.75" customHeight="1" outlineLevel="1" x14ac:dyDescent="0.25">
      <c r="A147" s="137">
        <v>34</v>
      </c>
      <c r="B147" s="168" t="s">
        <v>2671</v>
      </c>
      <c r="C147" s="169" t="s">
        <v>31</v>
      </c>
      <c r="D147" s="116"/>
      <c r="E147" s="138"/>
      <c r="F147" s="138"/>
      <c r="G147" s="165" t="str">
        <f t="shared" si="3"/>
        <v/>
      </c>
      <c r="H147" s="117"/>
      <c r="I147" s="116"/>
      <c r="J147" s="116"/>
      <c r="K147" s="68"/>
      <c r="L147" s="101" t="str">
        <f>+IF(AND(K147&gt;0,O147="Ejecución"),(K147/877802)*Tabla2812[[#This Row],[% participación]],IF(AND(K147&gt;0,O147&lt;&gt;"Ejecución"),"-",""))</f>
        <v/>
      </c>
      <c r="M147" s="119"/>
      <c r="N147" s="112" t="str">
        <f t="shared" si="4"/>
        <v/>
      </c>
      <c r="O147" s="170" t="s">
        <v>1150</v>
      </c>
      <c r="P147" s="80"/>
    </row>
    <row r="148" spans="1:16" s="7" customFormat="1" ht="24.75" customHeight="1" outlineLevel="1" x14ac:dyDescent="0.25">
      <c r="A148" s="137">
        <v>35</v>
      </c>
      <c r="B148" s="168" t="s">
        <v>2671</v>
      </c>
      <c r="C148" s="169" t="s">
        <v>31</v>
      </c>
      <c r="D148" s="116"/>
      <c r="E148" s="138"/>
      <c r="F148" s="138"/>
      <c r="G148" s="165" t="str">
        <f t="shared" si="3"/>
        <v/>
      </c>
      <c r="H148" s="117"/>
      <c r="I148" s="116"/>
      <c r="J148" s="116"/>
      <c r="K148" s="68"/>
      <c r="L148" s="101" t="str">
        <f>+IF(AND(K148&gt;0,O148="Ejecución"),(K148/877802)*Tabla2812[[#This Row],[% participación]],IF(AND(K148&gt;0,O148&lt;&gt;"Ejecución"),"-",""))</f>
        <v/>
      </c>
      <c r="M148" s="119"/>
      <c r="N148" s="112" t="str">
        <f t="shared" si="4"/>
        <v/>
      </c>
      <c r="O148" s="170" t="s">
        <v>1150</v>
      </c>
      <c r="P148" s="80"/>
    </row>
    <row r="149" spans="1:16" s="7" customFormat="1" ht="24.75" customHeight="1" outlineLevel="1" x14ac:dyDescent="0.25">
      <c r="A149" s="137">
        <v>36</v>
      </c>
      <c r="B149" s="168" t="s">
        <v>2671</v>
      </c>
      <c r="C149" s="169" t="s">
        <v>31</v>
      </c>
      <c r="D149" s="116"/>
      <c r="E149" s="138"/>
      <c r="F149" s="138"/>
      <c r="G149" s="165" t="str">
        <f t="shared" si="3"/>
        <v/>
      </c>
      <c r="H149" s="117"/>
      <c r="I149" s="116"/>
      <c r="J149" s="116"/>
      <c r="K149" s="68"/>
      <c r="L149" s="101" t="str">
        <f>+IF(AND(K149&gt;0,O149="Ejecución"),(K149/877802)*Tabla2812[[#This Row],[% participación]],IF(AND(K149&gt;0,O149&lt;&gt;"Ejecución"),"-",""))</f>
        <v/>
      </c>
      <c r="M149" s="119"/>
      <c r="N149" s="112" t="str">
        <f t="shared" si="4"/>
        <v/>
      </c>
      <c r="O149" s="170" t="s">
        <v>1150</v>
      </c>
      <c r="P149" s="80"/>
    </row>
    <row r="150" spans="1:16" s="7" customFormat="1" ht="24.75" customHeight="1" outlineLevel="1" x14ac:dyDescent="0.25">
      <c r="A150" s="137">
        <v>37</v>
      </c>
      <c r="B150" s="168" t="s">
        <v>2671</v>
      </c>
      <c r="C150" s="169" t="s">
        <v>31</v>
      </c>
      <c r="D150" s="116"/>
      <c r="E150" s="138"/>
      <c r="F150" s="138"/>
      <c r="G150" s="165" t="str">
        <f t="shared" si="3"/>
        <v/>
      </c>
      <c r="H150" s="117"/>
      <c r="I150" s="116"/>
      <c r="J150" s="116"/>
      <c r="K150" s="68"/>
      <c r="L150" s="101" t="str">
        <f>+IF(AND(K150&gt;0,O150="Ejecución"),(K150/877802)*Tabla2812[[#This Row],[% participación]],IF(AND(K150&gt;0,O150&lt;&gt;"Ejecución"),"-",""))</f>
        <v/>
      </c>
      <c r="M150" s="119"/>
      <c r="N150" s="112" t="str">
        <f t="shared" si="4"/>
        <v/>
      </c>
      <c r="O150" s="170" t="s">
        <v>1150</v>
      </c>
      <c r="P150" s="80"/>
    </row>
    <row r="151" spans="1:16" s="7" customFormat="1" ht="24.75" customHeight="1" outlineLevel="1" x14ac:dyDescent="0.25">
      <c r="A151" s="137">
        <v>38</v>
      </c>
      <c r="B151" s="168" t="s">
        <v>2671</v>
      </c>
      <c r="C151" s="169" t="s">
        <v>31</v>
      </c>
      <c r="D151" s="116"/>
      <c r="E151" s="138"/>
      <c r="F151" s="138"/>
      <c r="G151" s="165" t="str">
        <f t="shared" si="3"/>
        <v/>
      </c>
      <c r="H151" s="117"/>
      <c r="I151" s="116"/>
      <c r="J151" s="116"/>
      <c r="K151" s="68"/>
      <c r="L151" s="101" t="str">
        <f>+IF(AND(K151&gt;0,O151="Ejecución"),(K151/877802)*Tabla2812[[#This Row],[% participación]],IF(AND(K151&gt;0,O151&lt;&gt;"Ejecución"),"-",""))</f>
        <v/>
      </c>
      <c r="M151" s="119"/>
      <c r="N151" s="112" t="str">
        <f t="shared" si="4"/>
        <v/>
      </c>
      <c r="O151" s="170" t="s">
        <v>1150</v>
      </c>
      <c r="P151" s="80"/>
    </row>
    <row r="152" spans="1:16" s="7" customFormat="1" ht="24.75" customHeight="1" outlineLevel="1" x14ac:dyDescent="0.25">
      <c r="A152" s="137">
        <v>39</v>
      </c>
      <c r="B152" s="168" t="s">
        <v>2671</v>
      </c>
      <c r="C152" s="169" t="s">
        <v>31</v>
      </c>
      <c r="D152" s="116"/>
      <c r="E152" s="138"/>
      <c r="F152" s="138"/>
      <c r="G152" s="165" t="str">
        <f t="shared" si="3"/>
        <v/>
      </c>
      <c r="H152" s="117"/>
      <c r="I152" s="116"/>
      <c r="J152" s="116"/>
      <c r="K152" s="68"/>
      <c r="L152" s="101" t="str">
        <f>+IF(AND(K152&gt;0,O152="Ejecución"),(K152/877802)*Tabla2812[[#This Row],[% participación]],IF(AND(K152&gt;0,O152&lt;&gt;"Ejecución"),"-",""))</f>
        <v/>
      </c>
      <c r="M152" s="119"/>
      <c r="N152" s="112" t="str">
        <f t="shared" si="4"/>
        <v/>
      </c>
      <c r="O152" s="170" t="s">
        <v>1150</v>
      </c>
      <c r="P152" s="80"/>
    </row>
    <row r="153" spans="1:16" s="7" customFormat="1" ht="24.75" customHeight="1" outlineLevel="1" x14ac:dyDescent="0.25">
      <c r="A153" s="137">
        <v>40</v>
      </c>
      <c r="B153" s="168" t="s">
        <v>2671</v>
      </c>
      <c r="C153" s="169" t="s">
        <v>31</v>
      </c>
      <c r="D153" s="116"/>
      <c r="E153" s="138"/>
      <c r="F153" s="138"/>
      <c r="G153" s="165" t="str">
        <f t="shared" si="3"/>
        <v/>
      </c>
      <c r="H153" s="117"/>
      <c r="I153" s="116"/>
      <c r="J153" s="116"/>
      <c r="K153" s="68"/>
      <c r="L153" s="101" t="str">
        <f>+IF(AND(K153&gt;0,O153="Ejecución"),(K153/877802)*Tabla2812[[#This Row],[% participación]],IF(AND(K153&gt;0,O153&lt;&gt;"Ejecución"),"-",""))</f>
        <v/>
      </c>
      <c r="M153" s="119"/>
      <c r="N153" s="112" t="str">
        <f t="shared" si="4"/>
        <v/>
      </c>
      <c r="O153" s="170" t="s">
        <v>1150</v>
      </c>
      <c r="P153" s="80"/>
    </row>
    <row r="154" spans="1:16" s="7" customFormat="1" ht="24" customHeight="1" outlineLevel="1" x14ac:dyDescent="0.25">
      <c r="A154" s="137">
        <v>41</v>
      </c>
      <c r="B154" s="168" t="s">
        <v>2671</v>
      </c>
      <c r="C154" s="169" t="s">
        <v>31</v>
      </c>
      <c r="D154" s="116"/>
      <c r="E154" s="138"/>
      <c r="F154" s="138"/>
      <c r="G154" s="165" t="str">
        <f t="shared" si="3"/>
        <v/>
      </c>
      <c r="H154" s="117"/>
      <c r="I154" s="116"/>
      <c r="J154" s="116"/>
      <c r="K154" s="68"/>
      <c r="L154" s="101" t="str">
        <f>+IF(AND(K154&gt;0,O154="Ejecución"),(K154/877802)*Tabla2812[[#This Row],[% participación]],IF(AND(K154&gt;0,O154&lt;&gt;"Ejecución"),"-",""))</f>
        <v/>
      </c>
      <c r="M154" s="119"/>
      <c r="N154" s="112" t="str">
        <f t="shared" si="4"/>
        <v/>
      </c>
      <c r="O154" s="170" t="s">
        <v>1150</v>
      </c>
      <c r="P154" s="80"/>
    </row>
    <row r="155" spans="1:16" s="7" customFormat="1" ht="24.75" customHeight="1" outlineLevel="1" x14ac:dyDescent="0.25">
      <c r="A155" s="137">
        <v>42</v>
      </c>
      <c r="B155" s="168" t="s">
        <v>2671</v>
      </c>
      <c r="C155" s="169" t="s">
        <v>31</v>
      </c>
      <c r="D155" s="116"/>
      <c r="E155" s="138"/>
      <c r="F155" s="138"/>
      <c r="G155" s="165" t="str">
        <f t="shared" si="3"/>
        <v/>
      </c>
      <c r="H155" s="117"/>
      <c r="I155" s="116"/>
      <c r="J155" s="116"/>
      <c r="K155" s="68"/>
      <c r="L155" s="101" t="str">
        <f>+IF(AND(K155&gt;0,O155="Ejecución"),(K155/877802)*Tabla2812[[#This Row],[% participación]],IF(AND(K155&gt;0,O155&lt;&gt;"Ejecución"),"-",""))</f>
        <v/>
      </c>
      <c r="M155" s="119"/>
      <c r="N155" s="112" t="str">
        <f t="shared" si="4"/>
        <v/>
      </c>
      <c r="O155" s="170" t="s">
        <v>1150</v>
      </c>
      <c r="P155" s="80"/>
    </row>
    <row r="156" spans="1:16" s="7" customFormat="1" ht="24.75" customHeight="1" outlineLevel="1" x14ac:dyDescent="0.25">
      <c r="A156" s="137">
        <v>43</v>
      </c>
      <c r="B156" s="168" t="s">
        <v>2671</v>
      </c>
      <c r="C156" s="169" t="s">
        <v>31</v>
      </c>
      <c r="D156" s="116"/>
      <c r="E156" s="138"/>
      <c r="F156" s="138"/>
      <c r="G156" s="165" t="str">
        <f t="shared" si="3"/>
        <v/>
      </c>
      <c r="H156" s="117"/>
      <c r="I156" s="116"/>
      <c r="J156" s="116"/>
      <c r="K156" s="68"/>
      <c r="L156" s="101" t="str">
        <f>+IF(AND(K156&gt;0,O156="Ejecución"),(K156/877802)*Tabla2812[[#This Row],[% participación]],IF(AND(K156&gt;0,O156&lt;&gt;"Ejecución"),"-",""))</f>
        <v/>
      </c>
      <c r="M156" s="119"/>
      <c r="N156" s="112" t="str">
        <f t="shared" si="4"/>
        <v/>
      </c>
      <c r="O156" s="170" t="s">
        <v>1150</v>
      </c>
      <c r="P156" s="80"/>
    </row>
    <row r="157" spans="1:16" s="7" customFormat="1" ht="24.75" customHeight="1" outlineLevel="1" x14ac:dyDescent="0.25">
      <c r="A157" s="137">
        <v>44</v>
      </c>
      <c r="B157" s="168" t="s">
        <v>2671</v>
      </c>
      <c r="C157" s="169" t="s">
        <v>31</v>
      </c>
      <c r="D157" s="116"/>
      <c r="E157" s="138"/>
      <c r="F157" s="138"/>
      <c r="G157" s="165" t="str">
        <f t="shared" si="3"/>
        <v/>
      </c>
      <c r="H157" s="117"/>
      <c r="I157" s="116"/>
      <c r="J157" s="116"/>
      <c r="K157" s="68"/>
      <c r="L157" s="101" t="str">
        <f>+IF(AND(K157&gt;0,O157="Ejecución"),(K157/877802)*Tabla2812[[#This Row],[% participación]],IF(AND(K157&gt;0,O157&lt;&gt;"Ejecución"),"-",""))</f>
        <v/>
      </c>
      <c r="M157" s="119"/>
      <c r="N157" s="112" t="str">
        <f t="shared" si="4"/>
        <v/>
      </c>
      <c r="O157" s="170" t="s">
        <v>1150</v>
      </c>
      <c r="P157" s="80"/>
    </row>
    <row r="158" spans="1:16" s="7" customFormat="1" ht="24.75" customHeight="1" outlineLevel="1" thickBot="1" x14ac:dyDescent="0.3">
      <c r="A158" s="137">
        <v>45</v>
      </c>
      <c r="B158" s="168" t="s">
        <v>2671</v>
      </c>
      <c r="C158" s="169" t="s">
        <v>31</v>
      </c>
      <c r="D158" s="116"/>
      <c r="E158" s="138"/>
      <c r="F158" s="138"/>
      <c r="G158" s="165" t="str">
        <f t="shared" si="3"/>
        <v/>
      </c>
      <c r="H158" s="117"/>
      <c r="I158" s="116"/>
      <c r="J158" s="116"/>
      <c r="K158" s="68"/>
      <c r="L158" s="101" t="str">
        <f>+IF(AND(K158&gt;0,O158="Ejecución"),(K158/877802)*Tabla2812[[#This Row],[% participación]],IF(AND(K158&gt;0,O158&lt;&gt;"Ejecución"),"-",""))</f>
        <v/>
      </c>
      <c r="M158" s="119"/>
      <c r="N158" s="112" t="str">
        <f t="shared" si="4"/>
        <v/>
      </c>
      <c r="O158" s="170" t="s">
        <v>1150</v>
      </c>
      <c r="P158" s="80"/>
    </row>
    <row r="159" spans="1:16" ht="23.1" customHeight="1" thickBot="1" x14ac:dyDescent="0.3">
      <c r="O159" s="178" t="str">
        <f>HYPERLINK("#Integrante_5!A1","INICIO")</f>
        <v>INICIO</v>
      </c>
    </row>
    <row r="160" spans="1:16" s="19" customFormat="1" ht="31.5" customHeight="1" thickBot="1" x14ac:dyDescent="0.3">
      <c r="A160" s="212" t="s">
        <v>13</v>
      </c>
      <c r="B160" s="213"/>
      <c r="C160" s="213"/>
      <c r="D160" s="213"/>
      <c r="E160" s="214"/>
      <c r="F160" s="213" t="s">
        <v>15</v>
      </c>
      <c r="G160" s="213"/>
      <c r="H160" s="213"/>
      <c r="I160" s="212" t="s">
        <v>16</v>
      </c>
      <c r="J160" s="213"/>
      <c r="K160" s="213"/>
      <c r="L160" s="213"/>
      <c r="M160" s="213"/>
      <c r="N160" s="213"/>
      <c r="O160" s="214"/>
      <c r="P160" s="77"/>
    </row>
    <row r="161" spans="1:28" ht="51.75" customHeight="1" x14ac:dyDescent="0.25">
      <c r="A161" s="237" t="s">
        <v>2664</v>
      </c>
      <c r="B161" s="238"/>
      <c r="C161" s="238"/>
      <c r="D161" s="238"/>
      <c r="E161" s="239"/>
      <c r="F161" s="240" t="s">
        <v>2665</v>
      </c>
      <c r="G161" s="240"/>
      <c r="H161" s="240"/>
      <c r="I161" s="237" t="s">
        <v>2635</v>
      </c>
      <c r="J161" s="238"/>
      <c r="K161" s="238"/>
      <c r="L161" s="238"/>
      <c r="M161" s="238"/>
      <c r="N161" s="238"/>
      <c r="O161" s="239"/>
    </row>
    <row r="162" spans="1:28" ht="9" customHeight="1" x14ac:dyDescent="0.25">
      <c r="A162" s="158"/>
      <c r="B162" s="159"/>
      <c r="C162" s="159"/>
      <c r="E162" s="8"/>
      <c r="F162" s="159"/>
      <c r="G162" s="159"/>
      <c r="H162" s="159"/>
      <c r="I162" s="158"/>
      <c r="J162" s="159"/>
      <c r="K162" s="5"/>
      <c r="L162" s="5"/>
      <c r="M162" s="5"/>
      <c r="N162" s="150"/>
      <c r="O162" s="8"/>
      <c r="Q162" s="4" t="s">
        <v>2649</v>
      </c>
    </row>
    <row r="163" spans="1:28" x14ac:dyDescent="0.25">
      <c r="A163" s="9"/>
      <c r="B163" s="241" t="s">
        <v>2618</v>
      </c>
      <c r="C163" s="241"/>
      <c r="D163" s="241"/>
      <c r="E163" s="8"/>
      <c r="F163" s="5"/>
      <c r="G163" s="242" t="s">
        <v>2618</v>
      </c>
      <c r="H163" s="242"/>
      <c r="I163" s="243" t="s">
        <v>1164</v>
      </c>
      <c r="J163" s="244"/>
      <c r="K163" s="244"/>
      <c r="L163" s="244"/>
      <c r="M163" s="244"/>
      <c r="N163" s="108"/>
      <c r="O163" s="8"/>
      <c r="S163" s="51"/>
    </row>
    <row r="164" spans="1:28" x14ac:dyDescent="0.25">
      <c r="A164" s="9"/>
      <c r="B164" s="5"/>
      <c r="C164" s="5"/>
      <c r="D164" s="151" t="s">
        <v>14</v>
      </c>
      <c r="E164" s="8"/>
      <c r="F164" s="5"/>
      <c r="G164" s="160" t="s">
        <v>14</v>
      </c>
      <c r="I164" s="9"/>
      <c r="J164" s="5"/>
      <c r="K164" s="5"/>
      <c r="L164" s="5"/>
      <c r="M164" s="5"/>
      <c r="N164" s="5"/>
      <c r="O164" s="8"/>
    </row>
    <row r="165" spans="1:28" x14ac:dyDescent="0.25">
      <c r="A165" s="9"/>
      <c r="D165" s="108"/>
      <c r="E165" s="8"/>
      <c r="F165" s="5"/>
      <c r="G165" s="108"/>
      <c r="I165" s="245" t="s">
        <v>2648</v>
      </c>
      <c r="J165" s="246"/>
      <c r="K165" s="246"/>
      <c r="L165" s="246"/>
      <c r="M165" s="246"/>
      <c r="N165" s="246"/>
      <c r="O165" s="247"/>
      <c r="U165" s="51"/>
    </row>
    <row r="166" spans="1:28" x14ac:dyDescent="0.25">
      <c r="A166" s="9"/>
      <c r="B166" s="215" t="s">
        <v>2662</v>
      </c>
      <c r="C166" s="215"/>
      <c r="D166" s="215"/>
      <c r="E166" s="8"/>
      <c r="F166" s="5"/>
      <c r="H166" s="82" t="s">
        <v>2661</v>
      </c>
      <c r="I166" s="245"/>
      <c r="J166" s="246"/>
      <c r="K166" s="246"/>
      <c r="L166" s="246"/>
      <c r="M166" s="246"/>
      <c r="N166" s="246"/>
      <c r="O166" s="247"/>
      <c r="Q166" s="51"/>
    </row>
    <row r="167" spans="1:28" x14ac:dyDescent="0.25">
      <c r="A167" s="9"/>
      <c r="B167" s="74" t="s">
        <v>2657</v>
      </c>
      <c r="C167" s="5"/>
      <c r="D167" s="5"/>
      <c r="E167" s="8"/>
      <c r="F167" s="81"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12" t="s">
        <v>2677</v>
      </c>
      <c r="B170" s="213"/>
      <c r="C170" s="213"/>
      <c r="D170" s="213"/>
      <c r="E170" s="213"/>
      <c r="F170" s="213"/>
      <c r="G170" s="213"/>
      <c r="H170" s="213"/>
      <c r="I170" s="213"/>
      <c r="J170" s="213"/>
      <c r="K170" s="213"/>
      <c r="L170" s="213"/>
      <c r="M170" s="213"/>
      <c r="N170" s="213"/>
      <c r="O170" s="214"/>
      <c r="P170" s="77"/>
    </row>
    <row r="171" spans="1:28" ht="15" customHeight="1" x14ac:dyDescent="0.25">
      <c r="A171" s="231" t="s">
        <v>2676</v>
      </c>
      <c r="B171" s="232"/>
      <c r="C171" s="232"/>
      <c r="D171" s="232"/>
      <c r="E171" s="232"/>
      <c r="F171" s="232"/>
      <c r="G171" s="232"/>
      <c r="H171" s="232"/>
      <c r="I171" s="232"/>
      <c r="J171" s="232"/>
      <c r="K171" s="232"/>
      <c r="L171" s="232"/>
      <c r="M171" s="232"/>
      <c r="N171" s="232"/>
      <c r="O171" s="233"/>
    </row>
    <row r="172" spans="1:28" ht="24" thickBot="1" x14ac:dyDescent="0.3">
      <c r="A172" s="234"/>
      <c r="B172" s="235"/>
      <c r="C172" s="235"/>
      <c r="D172" s="235"/>
      <c r="E172" s="235"/>
      <c r="F172" s="235"/>
      <c r="G172" s="235"/>
      <c r="H172" s="235"/>
      <c r="I172" s="235"/>
      <c r="J172" s="235"/>
      <c r="K172" s="235"/>
      <c r="L172" s="235"/>
      <c r="M172" s="235"/>
      <c r="N172" s="235"/>
      <c r="O172" s="236"/>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01" t="s">
        <v>2670</v>
      </c>
      <c r="C174" s="201"/>
      <c r="D174" s="201"/>
      <c r="E174" s="201"/>
      <c r="F174" s="201"/>
      <c r="G174" s="201"/>
      <c r="H174" s="20"/>
      <c r="I174" s="208" t="s">
        <v>2678</v>
      </c>
      <c r="J174" s="209"/>
      <c r="K174" s="209"/>
      <c r="L174" s="209"/>
      <c r="M174" s="209"/>
      <c r="O174" s="178" t="str">
        <f>HYPERLINK("#Integrante_5!A1","INICIO")</f>
        <v>INICIO</v>
      </c>
      <c r="Q174" s="19"/>
      <c r="R174" s="19"/>
      <c r="S174" s="19"/>
      <c r="T174" s="19"/>
      <c r="U174" s="19"/>
      <c r="V174" s="19"/>
      <c r="W174" s="19"/>
      <c r="X174" s="19"/>
      <c r="Y174" s="19"/>
      <c r="Z174" s="19"/>
      <c r="AA174" s="19"/>
      <c r="AB174" s="19"/>
    </row>
    <row r="175" spans="1:28" ht="23.25" x14ac:dyDescent="0.25">
      <c r="A175" s="9"/>
      <c r="B175" s="202" t="s">
        <v>17</v>
      </c>
      <c r="C175" s="203"/>
      <c r="D175" s="204"/>
      <c r="E175" s="208" t="s">
        <v>2620</v>
      </c>
      <c r="F175" s="209"/>
      <c r="G175" s="210"/>
      <c r="H175" s="5"/>
      <c r="I175" s="202" t="s">
        <v>17</v>
      </c>
      <c r="J175" s="203"/>
      <c r="K175" s="203"/>
      <c r="L175" s="204"/>
      <c r="M175" s="262" t="s">
        <v>2679</v>
      </c>
      <c r="O175" s="8"/>
      <c r="Q175" s="19"/>
      <c r="R175" s="19"/>
      <c r="S175" s="157"/>
      <c r="T175" s="19"/>
      <c r="U175" s="19"/>
      <c r="V175" s="19"/>
      <c r="W175" s="19"/>
      <c r="X175" s="19"/>
      <c r="Y175" s="19"/>
      <c r="Z175" s="19"/>
      <c r="AA175" s="19"/>
      <c r="AB175" s="19"/>
    </row>
    <row r="176" spans="1:28" ht="23.25" x14ac:dyDescent="0.25">
      <c r="A176" s="9"/>
      <c r="B176" s="205"/>
      <c r="C176" s="206"/>
      <c r="D176" s="207"/>
      <c r="E176" s="157" t="s">
        <v>2621</v>
      </c>
      <c r="F176" s="157" t="s">
        <v>2622</v>
      </c>
      <c r="G176" s="157" t="s">
        <v>2623</v>
      </c>
      <c r="H176" s="5"/>
      <c r="I176" s="205"/>
      <c r="J176" s="206"/>
      <c r="K176" s="206"/>
      <c r="L176" s="207"/>
      <c r="M176" s="263"/>
      <c r="O176" s="8"/>
      <c r="Q176" s="19"/>
      <c r="R176" s="19"/>
      <c r="S176" s="157" t="s">
        <v>2623</v>
      </c>
      <c r="T176" s="19"/>
      <c r="U176" s="19"/>
      <c r="V176" s="19"/>
      <c r="W176" s="19"/>
      <c r="X176" s="19"/>
      <c r="Y176" s="19"/>
      <c r="Z176" s="19"/>
      <c r="AA176" s="19"/>
      <c r="AB176" s="19"/>
    </row>
    <row r="177" spans="1:28" ht="23.25" x14ac:dyDescent="0.25">
      <c r="A177" s="9"/>
      <c r="B177" s="254" t="s">
        <v>2670</v>
      </c>
      <c r="C177" s="254"/>
      <c r="D177" s="254"/>
      <c r="E177" s="24">
        <v>0.02</v>
      </c>
      <c r="F177" s="171">
        <v>0.03</v>
      </c>
      <c r="G177" s="172">
        <f>IF(F177&gt;0,SUM(E177+F177),"")</f>
        <v>0.05</v>
      </c>
      <c r="H177" s="5"/>
      <c r="I177" s="251" t="s">
        <v>2672</v>
      </c>
      <c r="J177" s="252"/>
      <c r="K177" s="252"/>
      <c r="L177" s="253"/>
      <c r="M177" s="171"/>
      <c r="O177" s="8"/>
      <c r="Q177" s="19"/>
      <c r="R177" s="19"/>
      <c r="S177" s="172" t="str">
        <f>IF(M177&gt;0,SUM(L177+M177),"")</f>
        <v/>
      </c>
      <c r="T177" s="19"/>
      <c r="U177" s="19"/>
      <c r="V177" s="19"/>
      <c r="W177" s="19"/>
      <c r="X177" s="19"/>
      <c r="Y177" s="19"/>
      <c r="Z177" s="19"/>
      <c r="AA177" s="19"/>
      <c r="AB177" s="19"/>
    </row>
    <row r="178" spans="1:28" ht="23.25" hidden="1" x14ac:dyDescent="0.25">
      <c r="A178" s="9"/>
      <c r="B178" s="254" t="s">
        <v>1165</v>
      </c>
      <c r="C178" s="254"/>
      <c r="D178" s="254"/>
      <c r="E178" s="24">
        <v>0.02</v>
      </c>
      <c r="F178" s="69"/>
      <c r="G178" s="156" t="str">
        <f>IF(F178&gt;0,SUM(E178+F178),"")</f>
        <v/>
      </c>
      <c r="H178" s="5"/>
      <c r="I178" s="251" t="s">
        <v>1169</v>
      </c>
      <c r="J178" s="252"/>
      <c r="K178" s="253"/>
      <c r="L178" s="24">
        <v>0.02</v>
      </c>
      <c r="M178" s="69"/>
      <c r="N178" s="156" t="str">
        <f>IF(M178&gt;0,SUM(L178+M178),"")</f>
        <v/>
      </c>
      <c r="O178" s="8"/>
      <c r="Q178" s="19"/>
      <c r="R178" s="19"/>
      <c r="S178" s="19"/>
      <c r="T178" s="19"/>
      <c r="U178" s="19"/>
      <c r="V178" s="19"/>
      <c r="W178" s="19"/>
      <c r="X178" s="19"/>
      <c r="Y178" s="19"/>
      <c r="Z178" s="19"/>
      <c r="AA178" s="19"/>
      <c r="AB178" s="19"/>
    </row>
    <row r="179" spans="1:28" ht="23.25" hidden="1" x14ac:dyDescent="0.25">
      <c r="A179" s="9"/>
      <c r="B179" s="254" t="s">
        <v>1166</v>
      </c>
      <c r="C179" s="254"/>
      <c r="D179" s="254"/>
      <c r="E179" s="24">
        <v>0.02</v>
      </c>
      <c r="F179" s="69"/>
      <c r="G179" s="156" t="str">
        <f>IF(F179&gt;0,SUM(E179+F179),"")</f>
        <v/>
      </c>
      <c r="H179" s="5"/>
      <c r="I179" s="251" t="s">
        <v>1170</v>
      </c>
      <c r="J179" s="252"/>
      <c r="K179" s="253"/>
      <c r="L179" s="24">
        <v>0.02</v>
      </c>
      <c r="M179" s="69"/>
      <c r="N179" s="156" t="str">
        <f>IF(M179&gt;0,SUM(L179+M179),"")</f>
        <v/>
      </c>
      <c r="O179" s="8"/>
      <c r="Q179" s="19"/>
      <c r="R179" s="19"/>
      <c r="S179" s="19"/>
      <c r="T179" s="19"/>
      <c r="U179" s="19"/>
      <c r="V179" s="19"/>
      <c r="W179" s="19"/>
      <c r="X179" s="19"/>
      <c r="Y179" s="19"/>
      <c r="Z179" s="19"/>
      <c r="AA179" s="19"/>
      <c r="AB179" s="19"/>
    </row>
    <row r="180" spans="1:28" ht="23.25" hidden="1" x14ac:dyDescent="0.25">
      <c r="A180" s="9"/>
      <c r="B180" s="254" t="s">
        <v>1167</v>
      </c>
      <c r="C180" s="254"/>
      <c r="D180" s="254"/>
      <c r="E180" s="24">
        <v>0.03</v>
      </c>
      <c r="F180" s="69"/>
      <c r="G180" s="156" t="str">
        <f>IF(F180&gt;0,SUM(E180+F180),"")</f>
        <v/>
      </c>
      <c r="H180" s="5"/>
      <c r="I180" s="251" t="s">
        <v>1171</v>
      </c>
      <c r="J180" s="252"/>
      <c r="K180" s="253"/>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51" t="s">
        <v>1172</v>
      </c>
      <c r="J181" s="252"/>
      <c r="K181" s="253"/>
      <c r="L181" s="24">
        <v>0.02</v>
      </c>
      <c r="M181" s="69"/>
      <c r="N181" s="156" t="str">
        <f>IF(M181&gt;0,SUM(L181+M181),"")</f>
        <v/>
      </c>
      <c r="O181" s="8"/>
      <c r="Q181" s="19"/>
      <c r="R181" s="19"/>
      <c r="S181" s="19"/>
      <c r="T181" s="19"/>
      <c r="U181" s="19"/>
      <c r="V181" s="19"/>
      <c r="W181" s="19"/>
      <c r="X181" s="19"/>
      <c r="Y181" s="19"/>
      <c r="Z181" s="19"/>
      <c r="AA181" s="19"/>
      <c r="AB181" s="19"/>
    </row>
    <row r="182" spans="1:28" x14ac:dyDescent="0.25">
      <c r="A182" s="9"/>
      <c r="B182" s="88" t="s">
        <v>2673</v>
      </c>
      <c r="C182" s="88"/>
      <c r="D182" s="88"/>
      <c r="E182" s="88"/>
      <c r="F182" s="88"/>
      <c r="G182" s="88"/>
      <c r="H182" s="88"/>
      <c r="I182" s="88"/>
      <c r="J182" s="88"/>
      <c r="K182" s="88"/>
      <c r="L182" s="88"/>
      <c r="M182" s="88"/>
      <c r="N182" s="89"/>
      <c r="O182" s="90"/>
    </row>
    <row r="183" spans="1:28" x14ac:dyDescent="0.25">
      <c r="A183" s="9"/>
      <c r="B183" s="91" t="s">
        <v>2632</v>
      </c>
      <c r="C183" s="177">
        <f>+SUM(G177:G180)</f>
        <v>0.05</v>
      </c>
      <c r="D183" s="162" t="s">
        <v>2633</v>
      </c>
      <c r="E183" s="95">
        <f>+(C183*SUM(K20:K35))</f>
        <v>0</v>
      </c>
      <c r="F183" s="93"/>
      <c r="G183" s="94"/>
      <c r="H183" s="89"/>
      <c r="I183" s="91" t="s">
        <v>2632</v>
      </c>
      <c r="J183" s="177">
        <f>M177</f>
        <v>0</v>
      </c>
      <c r="K183" s="255" t="s">
        <v>2633</v>
      </c>
      <c r="L183" s="255"/>
      <c r="M183" s="95">
        <f>+J183*K20</f>
        <v>0</v>
      </c>
      <c r="N183" s="96"/>
      <c r="O183" s="97"/>
    </row>
    <row r="184" spans="1:28" ht="15.75" thickBot="1" x14ac:dyDescent="0.3">
      <c r="A184" s="10"/>
      <c r="B184" s="98"/>
      <c r="C184" s="98"/>
      <c r="D184" s="98"/>
      <c r="E184" s="98"/>
      <c r="F184" s="98"/>
      <c r="G184" s="98"/>
      <c r="H184" s="98"/>
      <c r="I184" s="173" t="s">
        <v>2675</v>
      </c>
      <c r="J184" s="98"/>
      <c r="K184" s="98"/>
      <c r="L184" s="98"/>
      <c r="M184" s="98"/>
      <c r="N184" s="99"/>
      <c r="O184" s="100"/>
    </row>
    <row r="185" spans="1:28" ht="8.25" customHeight="1" thickBot="1" x14ac:dyDescent="0.3"/>
    <row r="186" spans="1:28" s="19" customFormat="1" ht="31.5" customHeight="1" thickBot="1" x14ac:dyDescent="0.3">
      <c r="A186" s="212" t="s">
        <v>18</v>
      </c>
      <c r="B186" s="213"/>
      <c r="C186" s="213"/>
      <c r="D186" s="213"/>
      <c r="E186" s="213"/>
      <c r="F186" s="213"/>
      <c r="G186" s="213"/>
      <c r="H186" s="213"/>
      <c r="I186" s="213"/>
      <c r="J186" s="213"/>
      <c r="K186" s="213"/>
      <c r="L186" s="213"/>
      <c r="M186" s="213"/>
      <c r="N186" s="213"/>
      <c r="O186" s="214"/>
      <c r="P186" s="77"/>
    </row>
    <row r="187" spans="1:28" ht="15" customHeight="1" x14ac:dyDescent="0.25">
      <c r="A187" s="231" t="s">
        <v>19</v>
      </c>
      <c r="B187" s="232"/>
      <c r="C187" s="232"/>
      <c r="D187" s="232"/>
      <c r="E187" s="232"/>
      <c r="F187" s="232"/>
      <c r="G187" s="232"/>
      <c r="H187" s="232"/>
      <c r="I187" s="232"/>
      <c r="J187" s="232"/>
      <c r="K187" s="232"/>
      <c r="L187" s="232"/>
      <c r="M187" s="232"/>
      <c r="N187" s="232"/>
      <c r="O187" s="233"/>
    </row>
    <row r="188" spans="1:28" ht="15.75" thickBot="1" x14ac:dyDescent="0.3">
      <c r="A188" s="234"/>
      <c r="B188" s="235"/>
      <c r="C188" s="235"/>
      <c r="D188" s="235"/>
      <c r="E188" s="235"/>
      <c r="F188" s="235"/>
      <c r="G188" s="235"/>
      <c r="H188" s="235"/>
      <c r="I188" s="235"/>
      <c r="J188" s="235"/>
      <c r="K188" s="235"/>
      <c r="L188" s="235"/>
      <c r="M188" s="235"/>
      <c r="N188" s="235"/>
      <c r="O188" s="236"/>
    </row>
    <row r="189" spans="1:28" x14ac:dyDescent="0.25">
      <c r="A189" s="9"/>
      <c r="B189" s="5"/>
      <c r="C189" s="5"/>
      <c r="D189" s="5"/>
      <c r="E189" s="5"/>
      <c r="F189" s="5"/>
      <c r="G189" s="5"/>
      <c r="H189" s="5"/>
      <c r="I189" s="5"/>
      <c r="J189" s="5"/>
      <c r="K189" s="5"/>
      <c r="L189" s="5"/>
      <c r="M189" s="5"/>
      <c r="N189" s="5"/>
      <c r="O189" s="8"/>
      <c r="Q189" s="146"/>
      <c r="R189" s="146"/>
      <c r="S189" s="146"/>
      <c r="T189" s="146"/>
    </row>
    <row r="190" spans="1:28" x14ac:dyDescent="0.25">
      <c r="A190" s="9"/>
      <c r="B190" s="228" t="s">
        <v>2641</v>
      </c>
      <c r="C190" s="228"/>
      <c r="E190" s="5" t="s">
        <v>20</v>
      </c>
      <c r="H190" s="160" t="s">
        <v>24</v>
      </c>
      <c r="J190" s="5" t="s">
        <v>2642</v>
      </c>
      <c r="K190" s="5"/>
      <c r="M190" s="5"/>
      <c r="N190" s="5"/>
      <c r="O190" s="8"/>
      <c r="Q190" s="147"/>
      <c r="R190" s="148"/>
      <c r="S190" s="148"/>
      <c r="T190" s="147"/>
    </row>
    <row r="191" spans="1:28" x14ac:dyDescent="0.25">
      <c r="A191" s="9"/>
      <c r="C191" s="121"/>
      <c r="D191" s="5"/>
      <c r="E191" s="120"/>
      <c r="F191" s="5"/>
      <c r="G191" s="5"/>
      <c r="H191" s="140"/>
      <c r="J191" s="5"/>
      <c r="K191" s="121"/>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12" t="s">
        <v>29</v>
      </c>
      <c r="B195" s="213"/>
      <c r="C195" s="213"/>
      <c r="D195" s="213"/>
      <c r="E195" s="213"/>
      <c r="F195" s="213"/>
      <c r="G195" s="213"/>
      <c r="H195" s="213"/>
      <c r="I195" s="213"/>
      <c r="J195" s="213"/>
      <c r="K195" s="213"/>
      <c r="L195" s="213"/>
      <c r="M195" s="213"/>
      <c r="N195" s="213"/>
      <c r="O195" s="214"/>
      <c r="P195" s="77"/>
    </row>
    <row r="196" spans="1:18" ht="21.75" thickBot="1" x14ac:dyDescent="0.3">
      <c r="A196" s="9"/>
      <c r="B196" s="5"/>
      <c r="C196" s="5"/>
      <c r="D196" s="5"/>
      <c r="E196" s="5"/>
      <c r="F196" s="5"/>
      <c r="G196" s="5"/>
      <c r="H196" s="5"/>
      <c r="I196" s="5"/>
      <c r="J196" s="5"/>
      <c r="K196" s="5"/>
      <c r="L196" s="5"/>
      <c r="M196" s="5"/>
      <c r="N196" s="5"/>
      <c r="O196" s="178" t="str">
        <f>HYPERLINK("#Integrante_5!A1","INICIO")</f>
        <v>INICIO</v>
      </c>
    </row>
    <row r="197" spans="1:18" ht="231" customHeight="1" x14ac:dyDescent="0.25">
      <c r="A197" s="9"/>
      <c r="B197" s="250" t="s">
        <v>2663</v>
      </c>
      <c r="C197" s="250"/>
      <c r="D197" s="250"/>
      <c r="E197" s="250"/>
      <c r="F197" s="250"/>
      <c r="G197" s="250"/>
      <c r="H197" s="250"/>
      <c r="I197" s="250"/>
      <c r="J197" s="250"/>
      <c r="K197" s="250"/>
      <c r="L197" s="250"/>
      <c r="M197" s="250"/>
      <c r="N197" s="250"/>
      <c r="O197" s="8"/>
    </row>
    <row r="198" spans="1:18" x14ac:dyDescent="0.25">
      <c r="A198" s="9"/>
      <c r="B198" s="225"/>
      <c r="C198" s="225"/>
      <c r="D198" s="225"/>
      <c r="E198" s="225"/>
      <c r="F198" s="225"/>
      <c r="G198" s="225"/>
      <c r="H198" s="225"/>
      <c r="I198" s="225"/>
      <c r="J198" s="225"/>
      <c r="K198" s="225"/>
      <c r="L198" s="225"/>
      <c r="M198" s="225"/>
      <c r="N198" s="225"/>
      <c r="O198" s="8"/>
    </row>
    <row r="199" spans="1:18" x14ac:dyDescent="0.25">
      <c r="A199" s="9"/>
      <c r="B199" s="226" t="s">
        <v>2653</v>
      </c>
      <c r="C199" s="227"/>
      <c r="D199" s="227"/>
      <c r="E199" s="227"/>
      <c r="F199" s="227"/>
      <c r="G199" s="227"/>
      <c r="H199" s="227"/>
      <c r="I199" s="227"/>
      <c r="J199" s="227"/>
      <c r="K199" s="227"/>
      <c r="L199" s="227"/>
      <c r="M199" s="227"/>
      <c r="N199" s="227"/>
      <c r="O199" s="8"/>
    </row>
    <row r="200" spans="1:18" ht="15" customHeight="1" x14ac:dyDescent="0.25">
      <c r="A200" s="9"/>
      <c r="B200" s="72" t="s">
        <v>2636</v>
      </c>
      <c r="C200" s="72"/>
      <c r="D200" s="72"/>
      <c r="E200" s="72"/>
      <c r="F200" s="72"/>
      <c r="G200" s="72"/>
      <c r="H200" s="72"/>
      <c r="I200" s="72"/>
      <c r="J200" s="72"/>
      <c r="K200" s="72"/>
      <c r="L200" s="72"/>
      <c r="M200" s="72"/>
      <c r="N200" s="72"/>
      <c r="O200" s="8"/>
    </row>
    <row r="201" spans="1:18" s="86" customFormat="1" ht="17.25" customHeight="1" x14ac:dyDescent="0.25">
      <c r="A201" s="42"/>
      <c r="B201" s="83"/>
      <c r="C201" s="21"/>
      <c r="D201" s="21"/>
      <c r="E201" s="21"/>
      <c r="F201" s="21"/>
      <c r="G201" s="21"/>
      <c r="H201" s="21"/>
      <c r="I201" s="21"/>
      <c r="J201" s="21"/>
      <c r="K201" s="21"/>
      <c r="L201" s="21"/>
      <c r="M201" s="21"/>
      <c r="N201" s="21"/>
      <c r="O201" s="84"/>
      <c r="P201" s="85"/>
      <c r="R201" s="87"/>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0"/>
      <c r="D209" s="21"/>
      <c r="G209" s="27" t="s">
        <v>2625</v>
      </c>
      <c r="H209" s="141"/>
      <c r="J209" s="27" t="s">
        <v>2627</v>
      </c>
      <c r="K209" s="141"/>
      <c r="L209" s="21"/>
      <c r="M209" s="21"/>
      <c r="N209" s="21"/>
      <c r="O209" s="8"/>
    </row>
    <row r="210" spans="1:15" x14ac:dyDescent="0.25">
      <c r="A210" s="9"/>
      <c r="B210" s="27" t="s">
        <v>2624</v>
      </c>
      <c r="C210" s="140"/>
      <c r="D210" s="21"/>
      <c r="G210" s="27" t="s">
        <v>2626</v>
      </c>
      <c r="H210" s="141"/>
      <c r="J210" s="27" t="s">
        <v>2628</v>
      </c>
      <c r="K210" s="140"/>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VZhjdBPzVNWOO6uVtr1eUk6Zm8FK4sQJogtE35wqqpZj7budGApNaMTikPQZQabJPccRCYwmfvQ5YyYfPsm7Jw==" saltValue="sGZ79Oz247rVpW7Ewo6sr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F48:F107 K191 C191 E114:F158">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whole" allowBlank="1" showInputMessage="1" showErrorMessage="1" sqref="K48:K107">
      <formula1>0</formula1>
      <formula2>99999999999999900</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48:I107 I20:I35 I114:I158">
      <formula1>DEPARTAMENTO</formula1>
    </dataValidation>
    <dataValidation type="list" showInputMessage="1" showErrorMessage="1" sqref="J25:J35 J57:J107 J114:J158">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L48:L107 N163 O48:O107 M114:M158</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4"/>
  <sheetViews>
    <sheetView showGridLines="0" topLeftCell="A163" zoomScale="70" zoomScaleNormal="70" zoomScaleSheetLayoutView="40" zoomScalePageLayoutView="40" workbookViewId="0">
      <selection activeCell="E206" sqref="E206"/>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42578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42578125" style="4" customWidth="1"/>
    <col min="14" max="14" width="22.42578125" style="4" customWidth="1"/>
    <col min="15" max="15" width="29.140625" style="4" customWidth="1"/>
    <col min="16" max="16" width="6.42578125" style="76"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42578125" style="4" hidden="1"/>
    <col min="24" max="24" width="18" style="4" hidden="1"/>
    <col min="25" max="25" width="14.85546875" style="4" hidden="1"/>
    <col min="26" max="26" width="13.42578125" style="4" hidden="1"/>
    <col min="27" max="27" width="11.85546875" style="4" hidden="1"/>
    <col min="28" max="28" width="20.140625" style="4" hidden="1"/>
    <col min="29" max="16383" width="1.42578125" style="4" hidden="1"/>
    <col min="16384" max="16384" width="42.140625" style="4" hidden="1"/>
  </cols>
  <sheetData>
    <row r="1" spans="1:20" ht="15.75" thickBot="1" x14ac:dyDescent="0.3"/>
    <row r="2" spans="1:20" ht="33" customHeight="1" x14ac:dyDescent="0.25">
      <c r="A2" s="13"/>
      <c r="B2" s="15"/>
      <c r="C2" s="264" t="s">
        <v>2658</v>
      </c>
      <c r="D2" s="265"/>
      <c r="E2" s="265"/>
      <c r="F2" s="265"/>
      <c r="G2" s="265"/>
      <c r="H2" s="265"/>
      <c r="I2" s="265"/>
      <c r="J2" s="265"/>
      <c r="K2" s="265"/>
      <c r="L2" s="272" t="s">
        <v>2645</v>
      </c>
      <c r="M2" s="272"/>
      <c r="N2" s="277" t="s">
        <v>2646</v>
      </c>
      <c r="O2" s="278"/>
    </row>
    <row r="3" spans="1:20" ht="33" customHeight="1" x14ac:dyDescent="0.25">
      <c r="A3" s="9"/>
      <c r="B3" s="8"/>
      <c r="C3" s="266"/>
      <c r="D3" s="267"/>
      <c r="E3" s="267"/>
      <c r="F3" s="267"/>
      <c r="G3" s="267"/>
      <c r="H3" s="267"/>
      <c r="I3" s="267"/>
      <c r="J3" s="267"/>
      <c r="K3" s="267"/>
      <c r="L3" s="279" t="s">
        <v>1</v>
      </c>
      <c r="M3" s="279"/>
      <c r="N3" s="279" t="s">
        <v>2647</v>
      </c>
      <c r="O3" s="281"/>
    </row>
    <row r="4" spans="1:20" ht="24.75" customHeight="1" thickBot="1" x14ac:dyDescent="0.3">
      <c r="A4" s="10"/>
      <c r="B4" s="12"/>
      <c r="C4" s="268"/>
      <c r="D4" s="269"/>
      <c r="E4" s="269"/>
      <c r="F4" s="269"/>
      <c r="G4" s="269"/>
      <c r="H4" s="269"/>
      <c r="I4" s="269"/>
      <c r="J4" s="269"/>
      <c r="K4" s="269"/>
      <c r="L4" s="248" t="s">
        <v>0</v>
      </c>
      <c r="M4" s="248"/>
      <c r="N4" s="248"/>
      <c r="O4" s="249"/>
      <c r="P4" s="164">
        <f ca="1">NOW()</f>
        <v>44194.987378124999</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12" t="s">
        <v>2643</v>
      </c>
      <c r="B6" s="213"/>
      <c r="C6" s="213"/>
      <c r="D6" s="213"/>
      <c r="E6" s="213"/>
      <c r="F6" s="213"/>
      <c r="G6" s="213"/>
      <c r="H6" s="213"/>
      <c r="I6" s="213"/>
      <c r="J6" s="213"/>
      <c r="K6" s="213"/>
      <c r="L6" s="213"/>
      <c r="M6" s="213"/>
      <c r="N6" s="213"/>
      <c r="O6" s="214"/>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HYPERLINK("#Integrante_6!B20","IDENTIFICACIÓN DEL OFERENTE")</f>
        <v>IDENTIFICACIÓN DEL OFERENTE</v>
      </c>
      <c r="C8" s="181"/>
      <c r="D8" s="185"/>
      <c r="E8" s="273" t="str">
        <f>HYPERLINK("#Integrante_6!A109","CAPACIDAD RESIDUAL")</f>
        <v>CAPACIDAD RESIDUAL</v>
      </c>
      <c r="F8" s="274"/>
      <c r="G8" s="275"/>
      <c r="H8" s="186"/>
      <c r="I8" s="178" t="str">
        <f>HYPERLINK("#Integrante_6!N162","DISCAPACIDAD")</f>
        <v>DISCAPACIDAD</v>
      </c>
      <c r="J8" s="182"/>
      <c r="K8" s="178" t="str">
        <f>HYPERLINK("#Integrante_6!A188","TRAYECTORIA")</f>
        <v>TRAYECTORIA</v>
      </c>
      <c r="L8" s="181"/>
      <c r="M8" s="36"/>
      <c r="N8" s="36"/>
      <c r="O8" s="43"/>
    </row>
    <row r="9" spans="1:20" ht="30.75" customHeight="1" thickBot="1" x14ac:dyDescent="0.3">
      <c r="A9" s="184"/>
      <c r="B9" s="178" t="str">
        <f>HYPERLINK("#Integrante_6!I20","DATOS CONTRATO INVITACIÓN")</f>
        <v>DATOS CONTRATO INVITACIÓN</v>
      </c>
      <c r="C9" s="181"/>
      <c r="D9" s="181"/>
      <c r="E9" s="273" t="str">
        <f>HYPERLINK("#Integrante_6!A162","TALENTO HUMANO")</f>
        <v>TALENTO HUMANO</v>
      </c>
      <c r="F9" s="274"/>
      <c r="G9" s="275"/>
      <c r="H9" s="186"/>
      <c r="I9" s="178" t="str">
        <f>HYPERLINK("#Integrante_6!B176","CONTRAPARTIDA ADICIONAL")</f>
        <v>CONTRAPARTIDA ADICIONAL</v>
      </c>
      <c r="J9" s="183"/>
      <c r="K9" s="178" t="str">
        <f>HYPERLINK("#Integrante_6!A199","ACEPTACIÓN")</f>
        <v>ACEPTACIÓN</v>
      </c>
      <c r="L9" s="181"/>
      <c r="M9" s="36"/>
      <c r="N9" s="36"/>
      <c r="O9" s="43"/>
    </row>
    <row r="10" spans="1:20" ht="30.75" customHeight="1" thickBot="1" x14ac:dyDescent="0.3">
      <c r="A10" s="184"/>
      <c r="B10" s="178" t="str">
        <f>HYPERLINK("#Integrante_6!B48","EXPERIENCIA TERRITORIAL")</f>
        <v>EXPERIENCIA TERRITORIAL</v>
      </c>
      <c r="C10" s="181"/>
      <c r="D10" s="181"/>
      <c r="E10" s="273" t="str">
        <f>HYPERLINK("#Integrante_6!F162","INFRAESTRUCTURA")</f>
        <v>INFRAESTRUCTURA</v>
      </c>
      <c r="F10" s="274"/>
      <c r="G10" s="275"/>
      <c r="H10" s="186"/>
      <c r="I10" s="178" t="str">
        <f>HYPERLINK("#Integrante_6!L176","VALOR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49"/>
      <c r="D15" s="35"/>
      <c r="E15" s="35"/>
      <c r="F15" s="5"/>
      <c r="G15" s="32" t="s">
        <v>1168</v>
      </c>
      <c r="H15" s="104"/>
      <c r="I15" s="32" t="s">
        <v>2629</v>
      </c>
      <c r="J15" s="109" t="s">
        <v>2637</v>
      </c>
      <c r="L15" s="270" t="s">
        <v>8</v>
      </c>
      <c r="M15" s="270"/>
      <c r="N15" s="176"/>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12" t="s">
        <v>21</v>
      </c>
      <c r="B17" s="213"/>
      <c r="C17" s="213"/>
      <c r="D17" s="213"/>
      <c r="E17" s="213"/>
      <c r="F17" s="213"/>
      <c r="G17" s="213"/>
      <c r="H17" s="212" t="s">
        <v>12</v>
      </c>
      <c r="I17" s="213"/>
      <c r="J17" s="213"/>
      <c r="K17" s="213"/>
      <c r="L17" s="213"/>
      <c r="M17" s="213"/>
      <c r="N17" s="213"/>
      <c r="O17" s="214"/>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0"/>
      <c r="D19" s="160"/>
      <c r="E19" s="153" t="s">
        <v>2668</v>
      </c>
      <c r="F19" s="154"/>
      <c r="G19" s="5"/>
      <c r="H19" s="276" t="s">
        <v>2644</v>
      </c>
      <c r="I19" s="133" t="s">
        <v>11</v>
      </c>
      <c r="J19" s="134" t="s">
        <v>10</v>
      </c>
      <c r="K19" s="134" t="s">
        <v>2613</v>
      </c>
      <c r="L19" s="134" t="s">
        <v>1161</v>
      </c>
      <c r="M19" s="134" t="s">
        <v>1162</v>
      </c>
      <c r="N19" s="135" t="s">
        <v>2614</v>
      </c>
      <c r="O19" s="130"/>
      <c r="Q19" s="51"/>
      <c r="R19" s="51"/>
    </row>
    <row r="20" spans="1:23" ht="30" customHeight="1" x14ac:dyDescent="0.25">
      <c r="A20" s="9"/>
      <c r="B20" s="110"/>
      <c r="C20" s="5"/>
      <c r="D20" s="161"/>
      <c r="E20" s="153" t="s">
        <v>2669</v>
      </c>
      <c r="F20" s="155"/>
      <c r="G20" s="5"/>
      <c r="H20" s="276"/>
      <c r="I20" s="142"/>
      <c r="J20" s="143"/>
      <c r="K20" s="144"/>
      <c r="L20" s="145"/>
      <c r="M20" s="145"/>
      <c r="N20" s="128">
        <f>+(M20-L20)/30</f>
        <v>0</v>
      </c>
      <c r="O20" s="131"/>
      <c r="U20" s="127"/>
      <c r="V20" s="106">
        <f ca="1">NOW()</f>
        <v>44194.987378124999</v>
      </c>
      <c r="W20" s="106">
        <f ca="1">NOW()</f>
        <v>44194.987378124999</v>
      </c>
    </row>
    <row r="21" spans="1:23" ht="30" customHeight="1" outlineLevel="1" x14ac:dyDescent="0.25">
      <c r="A21" s="9"/>
      <c r="B21" s="71"/>
      <c r="C21" s="5"/>
      <c r="D21" s="5"/>
      <c r="E21" s="5"/>
      <c r="F21" s="5"/>
      <c r="G21" s="5"/>
      <c r="H21" s="163"/>
      <c r="I21" s="142"/>
      <c r="J21" s="143"/>
      <c r="K21" s="144"/>
      <c r="L21" s="145"/>
      <c r="M21" s="145"/>
      <c r="N21" s="128">
        <f t="shared" ref="N21:N35" si="0">+(M21-L21)/30</f>
        <v>0</v>
      </c>
      <c r="O21" s="132"/>
    </row>
    <row r="22" spans="1:23" ht="30" customHeight="1" outlineLevel="1" x14ac:dyDescent="0.25">
      <c r="A22" s="9"/>
      <c r="B22" s="71"/>
      <c r="C22" s="5"/>
      <c r="D22" s="5"/>
      <c r="E22" s="5"/>
      <c r="F22" s="5"/>
      <c r="G22" s="5"/>
      <c r="H22" s="163"/>
      <c r="I22" s="142"/>
      <c r="J22" s="143"/>
      <c r="K22" s="144"/>
      <c r="L22" s="145"/>
      <c r="M22" s="145"/>
      <c r="N22" s="129">
        <f t="shared" si="0"/>
        <v>0</v>
      </c>
      <c r="O22" s="132"/>
    </row>
    <row r="23" spans="1:23" ht="30" customHeight="1" outlineLevel="1" x14ac:dyDescent="0.25">
      <c r="A23" s="9"/>
      <c r="B23" s="102"/>
      <c r="C23" s="21"/>
      <c r="D23" s="21"/>
      <c r="E23" s="21"/>
      <c r="F23" s="5"/>
      <c r="G23" s="5"/>
      <c r="H23" s="163"/>
      <c r="I23" s="142"/>
      <c r="J23" s="143"/>
      <c r="K23" s="144"/>
      <c r="L23" s="145"/>
      <c r="M23" s="145"/>
      <c r="N23" s="129">
        <f t="shared" si="0"/>
        <v>0</v>
      </c>
      <c r="O23" s="132"/>
      <c r="Q23" s="105"/>
      <c r="R23" s="55"/>
      <c r="S23" s="106"/>
      <c r="T23" s="106"/>
    </row>
    <row r="24" spans="1:23" ht="30" customHeight="1" outlineLevel="1" x14ac:dyDescent="0.25">
      <c r="A24" s="9"/>
      <c r="B24" s="102"/>
      <c r="C24" s="21"/>
      <c r="D24" s="21"/>
      <c r="E24" s="21"/>
      <c r="F24" s="5"/>
      <c r="G24" s="5"/>
      <c r="H24" s="163"/>
      <c r="I24" s="142"/>
      <c r="J24" s="143"/>
      <c r="K24" s="144"/>
      <c r="L24" s="145"/>
      <c r="M24" s="145"/>
      <c r="N24" s="129">
        <f t="shared" si="0"/>
        <v>0</v>
      </c>
      <c r="O24" s="132"/>
    </row>
    <row r="25" spans="1:23" ht="30" customHeight="1" outlineLevel="1" x14ac:dyDescent="0.25">
      <c r="A25" s="9"/>
      <c r="B25" s="102"/>
      <c r="C25" s="21"/>
      <c r="D25" s="21"/>
      <c r="E25" s="21"/>
      <c r="F25" s="5"/>
      <c r="G25" s="5"/>
      <c r="H25" s="163"/>
      <c r="I25" s="142"/>
      <c r="J25" s="143"/>
      <c r="K25" s="144"/>
      <c r="L25" s="145"/>
      <c r="M25" s="145"/>
      <c r="N25" s="129">
        <f t="shared" si="0"/>
        <v>0</v>
      </c>
      <c r="O25" s="132"/>
    </row>
    <row r="26" spans="1:23" ht="30" customHeight="1" outlineLevel="1" x14ac:dyDescent="0.25">
      <c r="A26" s="9"/>
      <c r="B26" s="102"/>
      <c r="C26" s="21"/>
      <c r="D26" s="21"/>
      <c r="E26" s="21"/>
      <c r="F26" s="5"/>
      <c r="G26" s="5"/>
      <c r="H26" s="163"/>
      <c r="I26" s="142"/>
      <c r="J26" s="143"/>
      <c r="K26" s="144"/>
      <c r="L26" s="145"/>
      <c r="M26" s="145"/>
      <c r="N26" s="129">
        <f t="shared" si="0"/>
        <v>0</v>
      </c>
      <c r="O26" s="132"/>
    </row>
    <row r="27" spans="1:23" ht="30" customHeight="1" outlineLevel="1" x14ac:dyDescent="0.25">
      <c r="A27" s="9"/>
      <c r="B27" s="102"/>
      <c r="C27" s="21"/>
      <c r="D27" s="21"/>
      <c r="E27" s="21"/>
      <c r="F27" s="5"/>
      <c r="G27" s="5"/>
      <c r="H27" s="163"/>
      <c r="I27" s="142"/>
      <c r="J27" s="143"/>
      <c r="K27" s="144"/>
      <c r="L27" s="145"/>
      <c r="M27" s="145"/>
      <c r="N27" s="129">
        <f t="shared" si="0"/>
        <v>0</v>
      </c>
      <c r="O27" s="132"/>
    </row>
    <row r="28" spans="1:23" ht="30" customHeight="1" outlineLevel="1" x14ac:dyDescent="0.25">
      <c r="A28" s="9"/>
      <c r="B28" s="102"/>
      <c r="C28" s="21"/>
      <c r="D28" s="21"/>
      <c r="E28" s="21"/>
      <c r="F28" s="5"/>
      <c r="G28" s="5"/>
      <c r="H28" s="163"/>
      <c r="I28" s="142"/>
      <c r="J28" s="143"/>
      <c r="K28" s="144"/>
      <c r="L28" s="145"/>
      <c r="M28" s="145"/>
      <c r="N28" s="129">
        <f t="shared" si="0"/>
        <v>0</v>
      </c>
      <c r="O28" s="132"/>
    </row>
    <row r="29" spans="1:23" ht="30" customHeight="1" outlineLevel="1" x14ac:dyDescent="0.25">
      <c r="A29" s="9"/>
      <c r="B29" s="71"/>
      <c r="C29" s="5"/>
      <c r="D29" s="5"/>
      <c r="E29" s="5"/>
      <c r="F29" s="5"/>
      <c r="G29" s="5"/>
      <c r="H29" s="163"/>
      <c r="I29" s="142"/>
      <c r="J29" s="143"/>
      <c r="K29" s="144"/>
      <c r="L29" s="145"/>
      <c r="M29" s="145"/>
      <c r="N29" s="129">
        <f t="shared" si="0"/>
        <v>0</v>
      </c>
      <c r="O29" s="132"/>
    </row>
    <row r="30" spans="1:23" ht="30" customHeight="1" outlineLevel="1" x14ac:dyDescent="0.25">
      <c r="A30" s="9"/>
      <c r="B30" s="71"/>
      <c r="C30" s="5"/>
      <c r="D30" s="5"/>
      <c r="E30" s="5"/>
      <c r="F30" s="5"/>
      <c r="G30" s="5"/>
      <c r="H30" s="163"/>
      <c r="I30" s="142"/>
      <c r="J30" s="143"/>
      <c r="K30" s="144"/>
      <c r="L30" s="145"/>
      <c r="M30" s="145"/>
      <c r="N30" s="129">
        <f t="shared" si="0"/>
        <v>0</v>
      </c>
      <c r="O30" s="132"/>
    </row>
    <row r="31" spans="1:23" ht="30" customHeight="1" outlineLevel="1" x14ac:dyDescent="0.25">
      <c r="A31" s="9"/>
      <c r="B31" s="71"/>
      <c r="C31" s="5"/>
      <c r="D31" s="5"/>
      <c r="E31" s="5"/>
      <c r="F31" s="5"/>
      <c r="G31" s="5"/>
      <c r="H31" s="163"/>
      <c r="I31" s="142"/>
      <c r="J31" s="143"/>
      <c r="K31" s="144"/>
      <c r="L31" s="145"/>
      <c r="M31" s="145"/>
      <c r="N31" s="129">
        <f t="shared" si="0"/>
        <v>0</v>
      </c>
      <c r="O31" s="132"/>
    </row>
    <row r="32" spans="1:23" ht="30" customHeight="1" outlineLevel="1" x14ac:dyDescent="0.25">
      <c r="A32" s="9"/>
      <c r="B32" s="71"/>
      <c r="C32" s="5"/>
      <c r="D32" s="5"/>
      <c r="E32" s="5"/>
      <c r="F32" s="5"/>
      <c r="G32" s="5"/>
      <c r="H32" s="163"/>
      <c r="I32" s="142"/>
      <c r="J32" s="143"/>
      <c r="K32" s="144"/>
      <c r="L32" s="145"/>
      <c r="M32" s="145"/>
      <c r="N32" s="129">
        <f t="shared" si="0"/>
        <v>0</v>
      </c>
      <c r="O32" s="132"/>
    </row>
    <row r="33" spans="1:16" ht="30" customHeight="1" outlineLevel="1" x14ac:dyDescent="0.25">
      <c r="A33" s="9"/>
      <c r="B33" s="71"/>
      <c r="C33" s="5"/>
      <c r="D33" s="5"/>
      <c r="E33" s="5"/>
      <c r="F33" s="5"/>
      <c r="G33" s="5"/>
      <c r="H33" s="163"/>
      <c r="I33" s="142"/>
      <c r="J33" s="143"/>
      <c r="K33" s="144"/>
      <c r="L33" s="145"/>
      <c r="M33" s="145"/>
      <c r="N33" s="129">
        <f t="shared" si="0"/>
        <v>0</v>
      </c>
      <c r="O33" s="132"/>
    </row>
    <row r="34" spans="1:16" ht="30" customHeight="1" outlineLevel="1" x14ac:dyDescent="0.25">
      <c r="A34" s="9"/>
      <c r="B34" s="71"/>
      <c r="C34" s="5"/>
      <c r="D34" s="5"/>
      <c r="E34" s="5"/>
      <c r="F34" s="5"/>
      <c r="G34" s="5"/>
      <c r="H34" s="163"/>
      <c r="I34" s="142"/>
      <c r="J34" s="143"/>
      <c r="K34" s="144"/>
      <c r="L34" s="145"/>
      <c r="M34" s="145"/>
      <c r="N34" s="129">
        <f t="shared" si="0"/>
        <v>0</v>
      </c>
      <c r="O34" s="132"/>
    </row>
    <row r="35" spans="1:16" ht="30" customHeight="1" outlineLevel="1" x14ac:dyDescent="0.25">
      <c r="A35" s="9"/>
      <c r="B35" s="71"/>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41" t="s">
        <v>2</v>
      </c>
      <c r="C37" s="241"/>
      <c r="D37" s="241"/>
      <c r="E37" s="241"/>
      <c r="F37" s="241"/>
      <c r="G37" s="5"/>
      <c r="H37" s="122"/>
      <c r="I37" s="123"/>
      <c r="J37" s="123"/>
      <c r="K37" s="123"/>
      <c r="L37" s="123"/>
      <c r="M37" s="123"/>
      <c r="N37" s="123"/>
      <c r="O37" s="124"/>
    </row>
    <row r="38" spans="1:16" ht="21" customHeight="1" x14ac:dyDescent="0.25">
      <c r="A38" s="9"/>
      <c r="B38" s="271" t="e">
        <f>VLOOKUP(B20,EAS!A2:B1439,2,0)</f>
        <v>#N/A</v>
      </c>
      <c r="C38" s="271"/>
      <c r="D38" s="271"/>
      <c r="E38" s="271"/>
      <c r="F38" s="271"/>
      <c r="G38" s="5"/>
      <c r="H38" s="125"/>
      <c r="I38" s="280" t="s">
        <v>7</v>
      </c>
      <c r="J38" s="280"/>
      <c r="K38" s="280"/>
      <c r="L38" s="280"/>
      <c r="M38" s="280"/>
      <c r="N38" s="280"/>
      <c r="O38" s="126"/>
    </row>
    <row r="39" spans="1:16" ht="42.95" customHeight="1" thickBot="1" x14ac:dyDescent="0.3">
      <c r="A39" s="10"/>
      <c r="B39" s="11"/>
      <c r="C39" s="11"/>
      <c r="D39" s="11"/>
      <c r="E39" s="11"/>
      <c r="F39" s="11"/>
      <c r="G39" s="11"/>
      <c r="H39" s="10"/>
      <c r="I39" s="282"/>
      <c r="J39" s="282"/>
      <c r="K39" s="282"/>
      <c r="L39" s="282"/>
      <c r="M39" s="282"/>
      <c r="N39" s="282"/>
      <c r="O39" s="12"/>
    </row>
    <row r="40" spans="1:16" ht="15.75" thickBot="1" x14ac:dyDescent="0.3"/>
    <row r="41" spans="1:16" s="19" customFormat="1" ht="31.5" customHeight="1" thickBot="1" x14ac:dyDescent="0.3">
      <c r="A41" s="212" t="s">
        <v>3</v>
      </c>
      <c r="B41" s="213"/>
      <c r="C41" s="213"/>
      <c r="D41" s="213"/>
      <c r="E41" s="213"/>
      <c r="F41" s="213"/>
      <c r="G41" s="213"/>
      <c r="H41" s="213"/>
      <c r="I41" s="213"/>
      <c r="J41" s="213"/>
      <c r="K41" s="213"/>
      <c r="L41" s="213"/>
      <c r="M41" s="213"/>
      <c r="N41" s="213"/>
      <c r="O41" s="214"/>
      <c r="P41" s="77"/>
    </row>
    <row r="42" spans="1:16" ht="8.25" customHeight="1" thickBot="1" x14ac:dyDescent="0.3"/>
    <row r="43" spans="1:16" s="19" customFormat="1" ht="31.5" customHeight="1" thickBot="1" x14ac:dyDescent="0.3">
      <c r="A43" s="216" t="s">
        <v>4</v>
      </c>
      <c r="B43" s="217"/>
      <c r="C43" s="217"/>
      <c r="D43" s="217"/>
      <c r="E43" s="217"/>
      <c r="F43" s="217"/>
      <c r="G43" s="217"/>
      <c r="H43" s="217"/>
      <c r="I43" s="217"/>
      <c r="J43" s="217"/>
      <c r="K43" s="217"/>
      <c r="L43" s="217"/>
      <c r="M43" s="217"/>
      <c r="N43" s="217"/>
      <c r="O43" s="218"/>
      <c r="P43" s="77"/>
    </row>
    <row r="44" spans="1:16" ht="15" customHeight="1" x14ac:dyDescent="0.25">
      <c r="A44" s="219" t="s">
        <v>2659</v>
      </c>
      <c r="B44" s="220"/>
      <c r="C44" s="220"/>
      <c r="D44" s="220"/>
      <c r="E44" s="220"/>
      <c r="F44" s="220"/>
      <c r="G44" s="220"/>
      <c r="H44" s="220"/>
      <c r="I44" s="220"/>
      <c r="J44" s="220"/>
      <c r="K44" s="220"/>
      <c r="L44" s="220"/>
      <c r="M44" s="220"/>
      <c r="N44" s="220"/>
      <c r="O44" s="221"/>
    </row>
    <row r="45" spans="1:16" x14ac:dyDescent="0.25">
      <c r="A45" s="222"/>
      <c r="B45" s="223"/>
      <c r="C45" s="223"/>
      <c r="D45" s="223"/>
      <c r="E45" s="223"/>
      <c r="F45" s="223"/>
      <c r="G45" s="223"/>
      <c r="H45" s="223"/>
      <c r="I45" s="223"/>
      <c r="J45" s="223"/>
      <c r="K45" s="223"/>
      <c r="L45" s="223"/>
      <c r="M45" s="223"/>
      <c r="N45" s="223"/>
      <c r="O45" s="224"/>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6">
        <v>1</v>
      </c>
      <c r="B48" s="117"/>
      <c r="C48" s="119"/>
      <c r="D48" s="116"/>
      <c r="E48" s="138"/>
      <c r="F48" s="138"/>
      <c r="G48" s="75" t="str">
        <f>IF(AND(E48&lt;&gt;"",F48&lt;&gt;""),((F48-E48)/30),"")</f>
        <v/>
      </c>
      <c r="H48" s="117"/>
      <c r="I48" s="116"/>
      <c r="J48" s="116"/>
      <c r="K48" s="118"/>
      <c r="L48" s="119"/>
      <c r="M48" s="112"/>
      <c r="N48" s="119"/>
      <c r="O48" s="119"/>
      <c r="P48" s="79"/>
    </row>
    <row r="49" spans="1:16" s="6" customFormat="1" ht="24.75" customHeight="1" x14ac:dyDescent="0.25">
      <c r="A49" s="136">
        <v>2</v>
      </c>
      <c r="B49" s="117"/>
      <c r="C49" s="119"/>
      <c r="D49" s="116"/>
      <c r="E49" s="138"/>
      <c r="F49" s="138"/>
      <c r="G49" s="75" t="str">
        <f t="shared" ref="G49:G107" si="1">IF(AND(E49&lt;&gt;"",F49&lt;&gt;""),((F49-E49)/30),"")</f>
        <v/>
      </c>
      <c r="H49" s="117"/>
      <c r="I49" s="116"/>
      <c r="J49" s="116"/>
      <c r="K49" s="118"/>
      <c r="L49" s="119"/>
      <c r="M49" s="112"/>
      <c r="N49" s="119"/>
      <c r="O49" s="119"/>
      <c r="P49" s="79"/>
    </row>
    <row r="50" spans="1:16" s="6" customFormat="1" ht="24.75" customHeight="1" x14ac:dyDescent="0.25">
      <c r="A50" s="136">
        <v>3</v>
      </c>
      <c r="B50" s="117"/>
      <c r="C50" s="119"/>
      <c r="D50" s="116"/>
      <c r="E50" s="138"/>
      <c r="F50" s="138"/>
      <c r="G50" s="75" t="str">
        <f t="shared" si="1"/>
        <v/>
      </c>
      <c r="H50" s="114"/>
      <c r="I50" s="116"/>
      <c r="J50" s="116"/>
      <c r="K50" s="118"/>
      <c r="L50" s="119"/>
      <c r="M50" s="112"/>
      <c r="N50" s="119"/>
      <c r="O50" s="119"/>
      <c r="P50" s="79"/>
    </row>
    <row r="51" spans="1:16" s="6" customFormat="1" ht="24.75" customHeight="1" outlineLevel="1" x14ac:dyDescent="0.25">
      <c r="A51" s="136">
        <v>4</v>
      </c>
      <c r="B51" s="117"/>
      <c r="C51" s="119"/>
      <c r="D51" s="116"/>
      <c r="E51" s="138"/>
      <c r="F51" s="138"/>
      <c r="G51" s="75" t="str">
        <f t="shared" si="1"/>
        <v/>
      </c>
      <c r="H51" s="117"/>
      <c r="I51" s="116"/>
      <c r="J51" s="116"/>
      <c r="K51" s="118"/>
      <c r="L51" s="119"/>
      <c r="M51" s="112"/>
      <c r="N51" s="119"/>
      <c r="O51" s="119"/>
      <c r="P51" s="79"/>
    </row>
    <row r="52" spans="1:16" s="7" customFormat="1" ht="24.75" customHeight="1" outlineLevel="1" x14ac:dyDescent="0.25">
      <c r="A52" s="137">
        <v>5</v>
      </c>
      <c r="B52" s="117"/>
      <c r="C52" s="119"/>
      <c r="D52" s="116"/>
      <c r="E52" s="138"/>
      <c r="F52" s="138"/>
      <c r="G52" s="75" t="str">
        <f t="shared" si="1"/>
        <v/>
      </c>
      <c r="H52" s="114"/>
      <c r="I52" s="116"/>
      <c r="J52" s="116"/>
      <c r="K52" s="118"/>
      <c r="L52" s="119"/>
      <c r="M52" s="112"/>
      <c r="N52" s="119"/>
      <c r="O52" s="119"/>
      <c r="P52" s="80"/>
    </row>
    <row r="53" spans="1:16" s="7" customFormat="1" ht="24.75" customHeight="1" outlineLevel="1" x14ac:dyDescent="0.25">
      <c r="A53" s="137">
        <v>6</v>
      </c>
      <c r="B53" s="117"/>
      <c r="C53" s="119"/>
      <c r="D53" s="116"/>
      <c r="E53" s="138"/>
      <c r="F53" s="138"/>
      <c r="G53" s="75" t="str">
        <f t="shared" si="1"/>
        <v/>
      </c>
      <c r="H53" s="114"/>
      <c r="I53" s="116"/>
      <c r="J53" s="116"/>
      <c r="K53" s="118"/>
      <c r="L53" s="119"/>
      <c r="M53" s="112"/>
      <c r="N53" s="119"/>
      <c r="O53" s="119"/>
      <c r="P53" s="80"/>
    </row>
    <row r="54" spans="1:16" s="7" customFormat="1" ht="24.75" customHeight="1" outlineLevel="1" x14ac:dyDescent="0.25">
      <c r="A54" s="137">
        <v>7</v>
      </c>
      <c r="B54" s="117"/>
      <c r="C54" s="119"/>
      <c r="D54" s="116"/>
      <c r="E54" s="138"/>
      <c r="F54" s="138"/>
      <c r="G54" s="75" t="str">
        <f t="shared" si="1"/>
        <v/>
      </c>
      <c r="H54" s="117"/>
      <c r="I54" s="116"/>
      <c r="J54" s="116"/>
      <c r="K54" s="113"/>
      <c r="L54" s="119"/>
      <c r="M54" s="112"/>
      <c r="N54" s="119"/>
      <c r="O54" s="119"/>
      <c r="P54" s="80"/>
    </row>
    <row r="55" spans="1:16" s="7" customFormat="1" ht="24.75" customHeight="1" outlineLevel="1" x14ac:dyDescent="0.25">
      <c r="A55" s="137">
        <v>8</v>
      </c>
      <c r="B55" s="117"/>
      <c r="C55" s="119"/>
      <c r="D55" s="116"/>
      <c r="E55" s="138"/>
      <c r="F55" s="138"/>
      <c r="G55" s="75" t="str">
        <f t="shared" si="1"/>
        <v/>
      </c>
      <c r="H55" s="117"/>
      <c r="I55" s="116"/>
      <c r="J55" s="116"/>
      <c r="K55" s="113"/>
      <c r="L55" s="119"/>
      <c r="M55" s="112"/>
      <c r="N55" s="119"/>
      <c r="O55" s="119"/>
      <c r="P55" s="80"/>
    </row>
    <row r="56" spans="1:16" s="7" customFormat="1" ht="24.75" customHeight="1" outlineLevel="1" x14ac:dyDescent="0.25">
      <c r="A56" s="137">
        <v>9</v>
      </c>
      <c r="B56" s="117"/>
      <c r="C56" s="119"/>
      <c r="D56" s="116"/>
      <c r="E56" s="138"/>
      <c r="F56" s="138"/>
      <c r="G56" s="75" t="str">
        <f t="shared" si="1"/>
        <v/>
      </c>
      <c r="H56" s="117"/>
      <c r="I56" s="116"/>
      <c r="J56" s="116"/>
      <c r="K56" s="113"/>
      <c r="L56" s="119"/>
      <c r="M56" s="112"/>
      <c r="N56" s="119"/>
      <c r="O56" s="119"/>
      <c r="P56" s="80"/>
    </row>
    <row r="57" spans="1:16" s="7" customFormat="1" ht="24.75" customHeight="1" outlineLevel="1" x14ac:dyDescent="0.25">
      <c r="A57" s="137">
        <v>10</v>
      </c>
      <c r="B57" s="117"/>
      <c r="C57" s="119"/>
      <c r="D57" s="116"/>
      <c r="E57" s="138"/>
      <c r="F57" s="138"/>
      <c r="G57" s="75" t="str">
        <f t="shared" si="1"/>
        <v/>
      </c>
      <c r="H57" s="117"/>
      <c r="I57" s="116"/>
      <c r="J57" s="116"/>
      <c r="K57" s="118"/>
      <c r="L57" s="119"/>
      <c r="M57" s="112"/>
      <c r="N57" s="119"/>
      <c r="O57" s="119"/>
      <c r="P57" s="80"/>
    </row>
    <row r="58" spans="1:16" s="7" customFormat="1" ht="24.75" customHeight="1" outlineLevel="1" x14ac:dyDescent="0.25">
      <c r="A58" s="137">
        <v>11</v>
      </c>
      <c r="B58" s="117"/>
      <c r="C58" s="119"/>
      <c r="D58" s="116"/>
      <c r="E58" s="138"/>
      <c r="F58" s="138"/>
      <c r="G58" s="75" t="str">
        <f t="shared" si="1"/>
        <v/>
      </c>
      <c r="H58" s="117"/>
      <c r="I58" s="116"/>
      <c r="J58" s="116"/>
      <c r="K58" s="118"/>
      <c r="L58" s="119"/>
      <c r="M58" s="112"/>
      <c r="N58" s="119"/>
      <c r="O58" s="119"/>
      <c r="P58" s="80"/>
    </row>
    <row r="59" spans="1:16" s="7" customFormat="1" ht="24.75" customHeight="1" outlineLevel="1" x14ac:dyDescent="0.25">
      <c r="A59" s="137">
        <v>12</v>
      </c>
      <c r="B59" s="117"/>
      <c r="C59" s="119"/>
      <c r="D59" s="116"/>
      <c r="E59" s="138"/>
      <c r="F59" s="138"/>
      <c r="G59" s="75" t="str">
        <f t="shared" si="1"/>
        <v/>
      </c>
      <c r="H59" s="117"/>
      <c r="I59" s="116"/>
      <c r="J59" s="116"/>
      <c r="K59" s="118"/>
      <c r="L59" s="119"/>
      <c r="M59" s="112"/>
      <c r="N59" s="119"/>
      <c r="O59" s="119"/>
      <c r="P59" s="80"/>
    </row>
    <row r="60" spans="1:16" s="7" customFormat="1" ht="24.75" customHeight="1" outlineLevel="1" x14ac:dyDescent="0.25">
      <c r="A60" s="137">
        <v>13</v>
      </c>
      <c r="B60" s="117"/>
      <c r="C60" s="119"/>
      <c r="D60" s="116"/>
      <c r="E60" s="138"/>
      <c r="F60" s="138"/>
      <c r="G60" s="75" t="str">
        <f t="shared" si="1"/>
        <v/>
      </c>
      <c r="H60" s="117"/>
      <c r="I60" s="116"/>
      <c r="J60" s="116"/>
      <c r="K60" s="118"/>
      <c r="L60" s="119"/>
      <c r="M60" s="112"/>
      <c r="N60" s="119"/>
      <c r="O60" s="119"/>
      <c r="P60" s="80"/>
    </row>
    <row r="61" spans="1:16" s="7" customFormat="1" ht="24.75" customHeight="1" outlineLevel="1" x14ac:dyDescent="0.25">
      <c r="A61" s="137">
        <v>14</v>
      </c>
      <c r="B61" s="117"/>
      <c r="C61" s="119"/>
      <c r="D61" s="116"/>
      <c r="E61" s="138"/>
      <c r="F61" s="138"/>
      <c r="G61" s="75" t="str">
        <f t="shared" si="1"/>
        <v/>
      </c>
      <c r="H61" s="117"/>
      <c r="I61" s="116"/>
      <c r="J61" s="116"/>
      <c r="K61" s="118"/>
      <c r="L61" s="119"/>
      <c r="M61" s="112"/>
      <c r="N61" s="119"/>
      <c r="O61" s="119"/>
      <c r="P61" s="80"/>
    </row>
    <row r="62" spans="1:16" s="7" customFormat="1" ht="24.75" customHeight="1" outlineLevel="1" x14ac:dyDescent="0.25">
      <c r="A62" s="137">
        <v>15</v>
      </c>
      <c r="B62" s="117"/>
      <c r="C62" s="119"/>
      <c r="D62" s="116"/>
      <c r="E62" s="138"/>
      <c r="F62" s="138"/>
      <c r="G62" s="75" t="str">
        <f t="shared" si="1"/>
        <v/>
      </c>
      <c r="H62" s="117"/>
      <c r="I62" s="116"/>
      <c r="J62" s="116"/>
      <c r="K62" s="118"/>
      <c r="L62" s="119"/>
      <c r="M62" s="112"/>
      <c r="N62" s="119"/>
      <c r="O62" s="119"/>
      <c r="P62" s="80"/>
    </row>
    <row r="63" spans="1:16" s="7" customFormat="1" ht="24.75" customHeight="1" outlineLevel="1" x14ac:dyDescent="0.25">
      <c r="A63" s="137">
        <v>16</v>
      </c>
      <c r="B63" s="117"/>
      <c r="C63" s="119"/>
      <c r="D63" s="116"/>
      <c r="E63" s="138"/>
      <c r="F63" s="138"/>
      <c r="G63" s="75" t="str">
        <f t="shared" si="1"/>
        <v/>
      </c>
      <c r="H63" s="117"/>
      <c r="I63" s="116"/>
      <c r="J63" s="116"/>
      <c r="K63" s="118"/>
      <c r="L63" s="119"/>
      <c r="M63" s="112"/>
      <c r="N63" s="119"/>
      <c r="O63" s="119"/>
      <c r="P63" s="80"/>
    </row>
    <row r="64" spans="1:16" s="7" customFormat="1" ht="24.75" customHeight="1" outlineLevel="1" x14ac:dyDescent="0.25">
      <c r="A64" s="137">
        <v>17</v>
      </c>
      <c r="B64" s="117"/>
      <c r="C64" s="119"/>
      <c r="D64" s="116"/>
      <c r="E64" s="138"/>
      <c r="F64" s="138"/>
      <c r="G64" s="75" t="str">
        <f t="shared" si="1"/>
        <v/>
      </c>
      <c r="H64" s="117"/>
      <c r="I64" s="116"/>
      <c r="J64" s="116"/>
      <c r="K64" s="118"/>
      <c r="L64" s="119"/>
      <c r="M64" s="112"/>
      <c r="N64" s="119"/>
      <c r="O64" s="119"/>
      <c r="P64" s="80"/>
    </row>
    <row r="65" spans="1:16" s="7" customFormat="1" ht="24.75" customHeight="1" outlineLevel="1" x14ac:dyDescent="0.25">
      <c r="A65" s="137">
        <v>18</v>
      </c>
      <c r="B65" s="117"/>
      <c r="C65" s="119"/>
      <c r="D65" s="116"/>
      <c r="E65" s="138"/>
      <c r="F65" s="138"/>
      <c r="G65" s="75" t="str">
        <f t="shared" si="1"/>
        <v/>
      </c>
      <c r="H65" s="117"/>
      <c r="I65" s="116"/>
      <c r="J65" s="116"/>
      <c r="K65" s="118"/>
      <c r="L65" s="119"/>
      <c r="M65" s="112"/>
      <c r="N65" s="119"/>
      <c r="O65" s="119"/>
      <c r="P65" s="80"/>
    </row>
    <row r="66" spans="1:16" s="7" customFormat="1" ht="24.75" customHeight="1" outlineLevel="1" x14ac:dyDescent="0.25">
      <c r="A66" s="137">
        <v>19</v>
      </c>
      <c r="B66" s="117"/>
      <c r="C66" s="119"/>
      <c r="D66" s="116"/>
      <c r="E66" s="138"/>
      <c r="F66" s="138"/>
      <c r="G66" s="75" t="str">
        <f t="shared" si="1"/>
        <v/>
      </c>
      <c r="H66" s="117"/>
      <c r="I66" s="116"/>
      <c r="J66" s="116"/>
      <c r="K66" s="118"/>
      <c r="L66" s="119"/>
      <c r="M66" s="112"/>
      <c r="N66" s="119"/>
      <c r="O66" s="119"/>
      <c r="P66" s="80"/>
    </row>
    <row r="67" spans="1:16" s="7" customFormat="1" ht="24.75" customHeight="1" outlineLevel="1" x14ac:dyDescent="0.25">
      <c r="A67" s="137">
        <v>20</v>
      </c>
      <c r="B67" s="117"/>
      <c r="C67" s="119"/>
      <c r="D67" s="116"/>
      <c r="E67" s="138"/>
      <c r="F67" s="138"/>
      <c r="G67" s="75" t="str">
        <f t="shared" si="1"/>
        <v/>
      </c>
      <c r="H67" s="117"/>
      <c r="I67" s="116"/>
      <c r="J67" s="116"/>
      <c r="K67" s="118"/>
      <c r="L67" s="119"/>
      <c r="M67" s="112"/>
      <c r="N67" s="119"/>
      <c r="O67" s="119"/>
      <c r="P67" s="80"/>
    </row>
    <row r="68" spans="1:16" s="7" customFormat="1" ht="24.75" customHeight="1" outlineLevel="1" x14ac:dyDescent="0.25">
      <c r="A68" s="137">
        <v>21</v>
      </c>
      <c r="B68" s="117"/>
      <c r="C68" s="119"/>
      <c r="D68" s="116"/>
      <c r="E68" s="138"/>
      <c r="F68" s="138"/>
      <c r="G68" s="75" t="str">
        <f t="shared" si="1"/>
        <v/>
      </c>
      <c r="H68" s="117"/>
      <c r="I68" s="116"/>
      <c r="J68" s="116"/>
      <c r="K68" s="118"/>
      <c r="L68" s="119"/>
      <c r="M68" s="112"/>
      <c r="N68" s="119"/>
      <c r="O68" s="119"/>
      <c r="P68" s="80"/>
    </row>
    <row r="69" spans="1:16" s="7" customFormat="1" ht="24.75" customHeight="1" outlineLevel="1" x14ac:dyDescent="0.25">
      <c r="A69" s="137">
        <v>22</v>
      </c>
      <c r="B69" s="117"/>
      <c r="C69" s="119"/>
      <c r="D69" s="116"/>
      <c r="E69" s="138"/>
      <c r="F69" s="138"/>
      <c r="G69" s="75" t="str">
        <f t="shared" si="1"/>
        <v/>
      </c>
      <c r="H69" s="117"/>
      <c r="I69" s="116"/>
      <c r="J69" s="116"/>
      <c r="K69" s="118"/>
      <c r="L69" s="119"/>
      <c r="M69" s="112"/>
      <c r="N69" s="119"/>
      <c r="O69" s="119"/>
      <c r="P69" s="80"/>
    </row>
    <row r="70" spans="1:16" s="7" customFormat="1" ht="24.75" customHeight="1" outlineLevel="1" x14ac:dyDescent="0.25">
      <c r="A70" s="137">
        <v>23</v>
      </c>
      <c r="B70" s="117"/>
      <c r="C70" s="119"/>
      <c r="D70" s="116"/>
      <c r="E70" s="138"/>
      <c r="F70" s="138"/>
      <c r="G70" s="75" t="str">
        <f t="shared" si="1"/>
        <v/>
      </c>
      <c r="H70" s="117"/>
      <c r="I70" s="116"/>
      <c r="J70" s="116"/>
      <c r="K70" s="118"/>
      <c r="L70" s="119"/>
      <c r="M70" s="112"/>
      <c r="N70" s="119"/>
      <c r="O70" s="119"/>
      <c r="P70" s="80"/>
    </row>
    <row r="71" spans="1:16" s="7" customFormat="1" ht="24.75" customHeight="1" outlineLevel="1" x14ac:dyDescent="0.25">
      <c r="A71" s="137">
        <v>24</v>
      </c>
      <c r="B71" s="117"/>
      <c r="C71" s="119"/>
      <c r="D71" s="116"/>
      <c r="E71" s="138"/>
      <c r="F71" s="138"/>
      <c r="G71" s="75" t="str">
        <f t="shared" si="1"/>
        <v/>
      </c>
      <c r="H71" s="117"/>
      <c r="I71" s="116"/>
      <c r="J71" s="116"/>
      <c r="K71" s="118"/>
      <c r="L71" s="119"/>
      <c r="M71" s="112"/>
      <c r="N71" s="119"/>
      <c r="O71" s="119"/>
      <c r="P71" s="80"/>
    </row>
    <row r="72" spans="1:16" s="7" customFormat="1" ht="24.75" customHeight="1" outlineLevel="1" x14ac:dyDescent="0.25">
      <c r="A72" s="137">
        <v>25</v>
      </c>
      <c r="B72" s="117"/>
      <c r="C72" s="119"/>
      <c r="D72" s="116"/>
      <c r="E72" s="138"/>
      <c r="F72" s="138"/>
      <c r="G72" s="75" t="str">
        <f t="shared" si="1"/>
        <v/>
      </c>
      <c r="H72" s="117"/>
      <c r="I72" s="116"/>
      <c r="J72" s="116"/>
      <c r="K72" s="118"/>
      <c r="L72" s="119"/>
      <c r="M72" s="112"/>
      <c r="N72" s="119"/>
      <c r="O72" s="119"/>
      <c r="P72" s="80"/>
    </row>
    <row r="73" spans="1:16" s="7" customFormat="1" ht="24.75" customHeight="1" outlineLevel="1" x14ac:dyDescent="0.25">
      <c r="A73" s="137">
        <v>26</v>
      </c>
      <c r="B73" s="117"/>
      <c r="C73" s="119"/>
      <c r="D73" s="116"/>
      <c r="E73" s="138"/>
      <c r="F73" s="138"/>
      <c r="G73" s="75" t="str">
        <f t="shared" si="1"/>
        <v/>
      </c>
      <c r="H73" s="117"/>
      <c r="I73" s="116"/>
      <c r="J73" s="116"/>
      <c r="K73" s="118"/>
      <c r="L73" s="119"/>
      <c r="M73" s="112"/>
      <c r="N73" s="119"/>
      <c r="O73" s="119"/>
      <c r="P73" s="80"/>
    </row>
    <row r="74" spans="1:16" s="7" customFormat="1" ht="24.75" customHeight="1" outlineLevel="1" x14ac:dyDescent="0.25">
      <c r="A74" s="137">
        <v>27</v>
      </c>
      <c r="B74" s="117"/>
      <c r="C74" s="119"/>
      <c r="D74" s="116"/>
      <c r="E74" s="138"/>
      <c r="F74" s="138"/>
      <c r="G74" s="75" t="str">
        <f t="shared" si="1"/>
        <v/>
      </c>
      <c r="H74" s="117"/>
      <c r="I74" s="116"/>
      <c r="J74" s="116"/>
      <c r="K74" s="118"/>
      <c r="L74" s="119"/>
      <c r="M74" s="112"/>
      <c r="N74" s="119"/>
      <c r="O74" s="119"/>
      <c r="P74" s="80"/>
    </row>
    <row r="75" spans="1:16" s="7" customFormat="1" ht="24.75" customHeight="1" outlineLevel="1" x14ac:dyDescent="0.25">
      <c r="A75" s="137">
        <v>28</v>
      </c>
      <c r="B75" s="117"/>
      <c r="C75" s="119"/>
      <c r="D75" s="116"/>
      <c r="E75" s="138"/>
      <c r="F75" s="138"/>
      <c r="G75" s="75" t="str">
        <f t="shared" si="1"/>
        <v/>
      </c>
      <c r="H75" s="117"/>
      <c r="I75" s="116"/>
      <c r="J75" s="116"/>
      <c r="K75" s="118"/>
      <c r="L75" s="119"/>
      <c r="M75" s="112"/>
      <c r="N75" s="119"/>
      <c r="O75" s="119"/>
      <c r="P75" s="80"/>
    </row>
    <row r="76" spans="1:16" s="7" customFormat="1" ht="24.75" customHeight="1" outlineLevel="1" x14ac:dyDescent="0.25">
      <c r="A76" s="137">
        <v>29</v>
      </c>
      <c r="B76" s="117"/>
      <c r="C76" s="119"/>
      <c r="D76" s="116"/>
      <c r="E76" s="138"/>
      <c r="F76" s="138"/>
      <c r="G76" s="75" t="str">
        <f t="shared" si="1"/>
        <v/>
      </c>
      <c r="H76" s="117"/>
      <c r="I76" s="116"/>
      <c r="J76" s="116"/>
      <c r="K76" s="118"/>
      <c r="L76" s="119"/>
      <c r="M76" s="112"/>
      <c r="N76" s="119"/>
      <c r="O76" s="119"/>
      <c r="P76" s="80"/>
    </row>
    <row r="77" spans="1:16" s="7" customFormat="1" ht="24.75" customHeight="1" outlineLevel="1" x14ac:dyDescent="0.25">
      <c r="A77" s="137">
        <v>30</v>
      </c>
      <c r="B77" s="117"/>
      <c r="C77" s="119"/>
      <c r="D77" s="116"/>
      <c r="E77" s="138"/>
      <c r="F77" s="138"/>
      <c r="G77" s="75" t="str">
        <f t="shared" si="1"/>
        <v/>
      </c>
      <c r="H77" s="117"/>
      <c r="I77" s="116"/>
      <c r="J77" s="116"/>
      <c r="K77" s="118"/>
      <c r="L77" s="119"/>
      <c r="M77" s="112"/>
      <c r="N77" s="119"/>
      <c r="O77" s="119"/>
      <c r="P77" s="80"/>
    </row>
    <row r="78" spans="1:16" s="7" customFormat="1" ht="24.75" customHeight="1" outlineLevel="1" x14ac:dyDescent="0.25">
      <c r="A78" s="137">
        <v>31</v>
      </c>
      <c r="B78" s="117"/>
      <c r="C78" s="119"/>
      <c r="D78" s="116"/>
      <c r="E78" s="138"/>
      <c r="F78" s="138"/>
      <c r="G78" s="75" t="str">
        <f t="shared" si="1"/>
        <v/>
      </c>
      <c r="H78" s="117"/>
      <c r="I78" s="116"/>
      <c r="J78" s="116"/>
      <c r="K78" s="118"/>
      <c r="L78" s="119"/>
      <c r="M78" s="112"/>
      <c r="N78" s="119"/>
      <c r="O78" s="119"/>
      <c r="P78" s="80"/>
    </row>
    <row r="79" spans="1:16" s="7" customFormat="1" ht="24.75" customHeight="1" outlineLevel="1" x14ac:dyDescent="0.25">
      <c r="A79" s="137">
        <v>32</v>
      </c>
      <c r="B79" s="117"/>
      <c r="C79" s="119"/>
      <c r="D79" s="116"/>
      <c r="E79" s="138"/>
      <c r="F79" s="138"/>
      <c r="G79" s="75" t="str">
        <f t="shared" si="1"/>
        <v/>
      </c>
      <c r="H79" s="117"/>
      <c r="I79" s="116"/>
      <c r="J79" s="116"/>
      <c r="K79" s="118"/>
      <c r="L79" s="119"/>
      <c r="M79" s="112"/>
      <c r="N79" s="119"/>
      <c r="O79" s="119"/>
      <c r="P79" s="80"/>
    </row>
    <row r="80" spans="1:16" s="7" customFormat="1" ht="24.75" customHeight="1" outlineLevel="1" x14ac:dyDescent="0.25">
      <c r="A80" s="137">
        <v>33</v>
      </c>
      <c r="B80" s="117"/>
      <c r="C80" s="119"/>
      <c r="D80" s="116"/>
      <c r="E80" s="138"/>
      <c r="F80" s="138"/>
      <c r="G80" s="75" t="str">
        <f t="shared" ref="G80:G86" si="2">IF(AND(E80&lt;&gt;"",F80&lt;&gt;""),((F80-E80)/30),"")</f>
        <v/>
      </c>
      <c r="H80" s="117"/>
      <c r="I80" s="116"/>
      <c r="J80" s="116"/>
      <c r="K80" s="118"/>
      <c r="L80" s="119"/>
      <c r="M80" s="112"/>
      <c r="N80" s="119"/>
      <c r="O80" s="119"/>
      <c r="P80" s="80"/>
    </row>
    <row r="81" spans="1:16" s="7" customFormat="1" ht="24.75" customHeight="1" outlineLevel="1" x14ac:dyDescent="0.25">
      <c r="A81" s="137">
        <v>34</v>
      </c>
      <c r="B81" s="117"/>
      <c r="C81" s="119"/>
      <c r="D81" s="116"/>
      <c r="E81" s="138"/>
      <c r="F81" s="138"/>
      <c r="G81" s="75" t="str">
        <f t="shared" si="2"/>
        <v/>
      </c>
      <c r="H81" s="117"/>
      <c r="I81" s="116"/>
      <c r="J81" s="116"/>
      <c r="K81" s="118"/>
      <c r="L81" s="119"/>
      <c r="M81" s="112"/>
      <c r="N81" s="119"/>
      <c r="O81" s="119"/>
      <c r="P81" s="80"/>
    </row>
    <row r="82" spans="1:16" s="7" customFormat="1" ht="24.75" customHeight="1" outlineLevel="1" x14ac:dyDescent="0.25">
      <c r="A82" s="137">
        <v>35</v>
      </c>
      <c r="B82" s="117"/>
      <c r="C82" s="119"/>
      <c r="D82" s="116"/>
      <c r="E82" s="138"/>
      <c r="F82" s="138"/>
      <c r="G82" s="75" t="str">
        <f t="shared" si="2"/>
        <v/>
      </c>
      <c r="H82" s="117"/>
      <c r="I82" s="116"/>
      <c r="J82" s="116"/>
      <c r="K82" s="118"/>
      <c r="L82" s="119"/>
      <c r="M82" s="112"/>
      <c r="N82" s="119"/>
      <c r="O82" s="119"/>
      <c r="P82" s="80"/>
    </row>
    <row r="83" spans="1:16" s="7" customFormat="1" ht="24.75" customHeight="1" outlineLevel="1" x14ac:dyDescent="0.25">
      <c r="A83" s="137">
        <v>36</v>
      </c>
      <c r="B83" s="117"/>
      <c r="C83" s="119"/>
      <c r="D83" s="116"/>
      <c r="E83" s="138"/>
      <c r="F83" s="138"/>
      <c r="G83" s="75" t="str">
        <f t="shared" si="2"/>
        <v/>
      </c>
      <c r="H83" s="117"/>
      <c r="I83" s="116"/>
      <c r="J83" s="116"/>
      <c r="K83" s="118"/>
      <c r="L83" s="119"/>
      <c r="M83" s="112"/>
      <c r="N83" s="119"/>
      <c r="O83" s="119"/>
      <c r="P83" s="80"/>
    </row>
    <row r="84" spans="1:16" s="7" customFormat="1" ht="24.75" customHeight="1" outlineLevel="1" x14ac:dyDescent="0.25">
      <c r="A84" s="137">
        <v>37</v>
      </c>
      <c r="B84" s="117"/>
      <c r="C84" s="119"/>
      <c r="D84" s="116"/>
      <c r="E84" s="138"/>
      <c r="F84" s="138"/>
      <c r="G84" s="75" t="str">
        <f t="shared" si="2"/>
        <v/>
      </c>
      <c r="H84" s="117"/>
      <c r="I84" s="116"/>
      <c r="J84" s="116"/>
      <c r="K84" s="118"/>
      <c r="L84" s="119"/>
      <c r="M84" s="112"/>
      <c r="N84" s="119"/>
      <c r="O84" s="119"/>
      <c r="P84" s="80"/>
    </row>
    <row r="85" spans="1:16" s="7" customFormat="1" ht="24.75" customHeight="1" outlineLevel="1" x14ac:dyDescent="0.25">
      <c r="A85" s="137">
        <v>38</v>
      </c>
      <c r="B85" s="117"/>
      <c r="C85" s="119"/>
      <c r="D85" s="116"/>
      <c r="E85" s="138"/>
      <c r="F85" s="138"/>
      <c r="G85" s="75" t="str">
        <f t="shared" si="2"/>
        <v/>
      </c>
      <c r="H85" s="117"/>
      <c r="I85" s="116"/>
      <c r="J85" s="116"/>
      <c r="K85" s="118"/>
      <c r="L85" s="119"/>
      <c r="M85" s="112"/>
      <c r="N85" s="119"/>
      <c r="O85" s="119"/>
      <c r="P85" s="80"/>
    </row>
    <row r="86" spans="1:16" s="7" customFormat="1" ht="24.75" customHeight="1" outlineLevel="1" x14ac:dyDescent="0.25">
      <c r="A86" s="137">
        <v>39</v>
      </c>
      <c r="B86" s="117"/>
      <c r="C86" s="119"/>
      <c r="D86" s="116"/>
      <c r="E86" s="138"/>
      <c r="F86" s="138"/>
      <c r="G86" s="75" t="str">
        <f t="shared" si="2"/>
        <v/>
      </c>
      <c r="H86" s="117"/>
      <c r="I86" s="116"/>
      <c r="J86" s="116"/>
      <c r="K86" s="118"/>
      <c r="L86" s="119"/>
      <c r="M86" s="112"/>
      <c r="N86" s="119"/>
      <c r="O86" s="119"/>
      <c r="P86" s="80"/>
    </row>
    <row r="87" spans="1:16" s="7" customFormat="1" ht="24.75" customHeight="1" outlineLevel="1" x14ac:dyDescent="0.25">
      <c r="A87" s="137">
        <v>40</v>
      </c>
      <c r="B87" s="117"/>
      <c r="C87" s="119"/>
      <c r="D87" s="116"/>
      <c r="E87" s="138"/>
      <c r="F87" s="138"/>
      <c r="G87" s="75" t="str">
        <f t="shared" ref="G87:G94" si="3">IF(AND(E87&lt;&gt;"",F87&lt;&gt;""),((F87-E87)/30),"")</f>
        <v/>
      </c>
      <c r="H87" s="117"/>
      <c r="I87" s="116"/>
      <c r="J87" s="116"/>
      <c r="K87" s="118"/>
      <c r="L87" s="119"/>
      <c r="M87" s="112"/>
      <c r="N87" s="119"/>
      <c r="O87" s="119"/>
      <c r="P87" s="80"/>
    </row>
    <row r="88" spans="1:16" s="7" customFormat="1" ht="24.75" customHeight="1" outlineLevel="1" x14ac:dyDescent="0.25">
      <c r="A88" s="137">
        <v>41</v>
      </c>
      <c r="B88" s="117"/>
      <c r="C88" s="119"/>
      <c r="D88" s="116"/>
      <c r="E88" s="138"/>
      <c r="F88" s="138"/>
      <c r="G88" s="75" t="str">
        <f t="shared" si="3"/>
        <v/>
      </c>
      <c r="H88" s="117"/>
      <c r="I88" s="116"/>
      <c r="J88" s="116"/>
      <c r="K88" s="118"/>
      <c r="L88" s="119"/>
      <c r="M88" s="112"/>
      <c r="N88" s="119"/>
      <c r="O88" s="119"/>
      <c r="P88" s="80"/>
    </row>
    <row r="89" spans="1:16" s="7" customFormat="1" ht="24.75" customHeight="1" outlineLevel="1" x14ac:dyDescent="0.25">
      <c r="A89" s="137">
        <v>42</v>
      </c>
      <c r="B89" s="117"/>
      <c r="C89" s="119"/>
      <c r="D89" s="116"/>
      <c r="E89" s="138"/>
      <c r="F89" s="138"/>
      <c r="G89" s="75" t="str">
        <f t="shared" si="3"/>
        <v/>
      </c>
      <c r="H89" s="117"/>
      <c r="I89" s="116"/>
      <c r="J89" s="116"/>
      <c r="K89" s="118"/>
      <c r="L89" s="119"/>
      <c r="M89" s="112"/>
      <c r="N89" s="119"/>
      <c r="O89" s="119"/>
      <c r="P89" s="80"/>
    </row>
    <row r="90" spans="1:16" s="7" customFormat="1" ht="24.75" customHeight="1" outlineLevel="1" x14ac:dyDescent="0.25">
      <c r="A90" s="137">
        <v>43</v>
      </c>
      <c r="B90" s="117"/>
      <c r="C90" s="119"/>
      <c r="D90" s="116"/>
      <c r="E90" s="138"/>
      <c r="F90" s="138"/>
      <c r="G90" s="75" t="str">
        <f t="shared" si="3"/>
        <v/>
      </c>
      <c r="H90" s="117"/>
      <c r="I90" s="116"/>
      <c r="J90" s="116"/>
      <c r="K90" s="118"/>
      <c r="L90" s="119"/>
      <c r="M90" s="112"/>
      <c r="N90" s="119"/>
      <c r="O90" s="119"/>
      <c r="P90" s="80"/>
    </row>
    <row r="91" spans="1:16" s="7" customFormat="1" ht="24.75" customHeight="1" outlineLevel="1" x14ac:dyDescent="0.25">
      <c r="A91" s="137">
        <v>44</v>
      </c>
      <c r="B91" s="117"/>
      <c r="C91" s="119"/>
      <c r="D91" s="116"/>
      <c r="E91" s="138"/>
      <c r="F91" s="138"/>
      <c r="G91" s="75" t="str">
        <f t="shared" si="3"/>
        <v/>
      </c>
      <c r="H91" s="117"/>
      <c r="I91" s="116"/>
      <c r="J91" s="116"/>
      <c r="K91" s="118"/>
      <c r="L91" s="119"/>
      <c r="M91" s="112"/>
      <c r="N91" s="119"/>
      <c r="O91" s="119"/>
      <c r="P91" s="80"/>
    </row>
    <row r="92" spans="1:16" s="7" customFormat="1" ht="24.75" customHeight="1" outlineLevel="1" x14ac:dyDescent="0.25">
      <c r="A92" s="137">
        <v>45</v>
      </c>
      <c r="B92" s="117"/>
      <c r="C92" s="119"/>
      <c r="D92" s="116"/>
      <c r="E92" s="138"/>
      <c r="F92" s="138"/>
      <c r="G92" s="75" t="str">
        <f t="shared" si="3"/>
        <v/>
      </c>
      <c r="H92" s="117"/>
      <c r="I92" s="116"/>
      <c r="J92" s="116"/>
      <c r="K92" s="118"/>
      <c r="L92" s="119"/>
      <c r="M92" s="112"/>
      <c r="N92" s="119"/>
      <c r="O92" s="119"/>
      <c r="P92" s="80"/>
    </row>
    <row r="93" spans="1:16" s="7" customFormat="1" ht="24.75" customHeight="1" outlineLevel="1" x14ac:dyDescent="0.25">
      <c r="A93" s="137">
        <v>46</v>
      </c>
      <c r="B93" s="117"/>
      <c r="C93" s="119"/>
      <c r="D93" s="116"/>
      <c r="E93" s="138"/>
      <c r="F93" s="138"/>
      <c r="G93" s="75" t="str">
        <f>IF(AND(E93&lt;&gt;"",F93&lt;&gt;""),((F93-E93)/30),"")</f>
        <v/>
      </c>
      <c r="H93" s="117"/>
      <c r="I93" s="116"/>
      <c r="J93" s="116"/>
      <c r="K93" s="118"/>
      <c r="L93" s="119"/>
      <c r="M93" s="112"/>
      <c r="N93" s="119"/>
      <c r="O93" s="119"/>
      <c r="P93" s="80"/>
    </row>
    <row r="94" spans="1:16" s="7" customFormat="1" ht="24.75" customHeight="1" outlineLevel="1" x14ac:dyDescent="0.25">
      <c r="A94" s="137">
        <v>47</v>
      </c>
      <c r="B94" s="117"/>
      <c r="C94" s="119"/>
      <c r="D94" s="116"/>
      <c r="E94" s="138"/>
      <c r="F94" s="138"/>
      <c r="G94" s="75" t="str">
        <f t="shared" si="3"/>
        <v/>
      </c>
      <c r="H94" s="117"/>
      <c r="I94" s="116"/>
      <c r="J94" s="116"/>
      <c r="K94" s="118"/>
      <c r="L94" s="119"/>
      <c r="M94" s="112"/>
      <c r="N94" s="119"/>
      <c r="O94" s="119"/>
      <c r="P94" s="80"/>
    </row>
    <row r="95" spans="1:16" s="7" customFormat="1" ht="24.75" customHeight="1" outlineLevel="1" x14ac:dyDescent="0.25">
      <c r="A95" s="137">
        <v>48</v>
      </c>
      <c r="B95" s="117"/>
      <c r="C95" s="119"/>
      <c r="D95" s="116"/>
      <c r="E95" s="138"/>
      <c r="F95" s="138"/>
      <c r="G95" s="75" t="str">
        <f t="shared" si="1"/>
        <v/>
      </c>
      <c r="H95" s="117"/>
      <c r="I95" s="116"/>
      <c r="J95" s="116"/>
      <c r="K95" s="118"/>
      <c r="L95" s="119"/>
      <c r="M95" s="112"/>
      <c r="N95" s="119"/>
      <c r="O95" s="119"/>
      <c r="P95" s="80"/>
    </row>
    <row r="96" spans="1:16" s="7" customFormat="1" ht="24.75" customHeight="1" outlineLevel="1" x14ac:dyDescent="0.25">
      <c r="A96" s="137">
        <v>49</v>
      </c>
      <c r="B96" s="117"/>
      <c r="C96" s="119"/>
      <c r="D96" s="116"/>
      <c r="E96" s="138"/>
      <c r="F96" s="138"/>
      <c r="G96" s="75" t="str">
        <f t="shared" si="1"/>
        <v/>
      </c>
      <c r="H96" s="117"/>
      <c r="I96" s="116"/>
      <c r="J96" s="116"/>
      <c r="K96" s="118"/>
      <c r="L96" s="119"/>
      <c r="M96" s="112"/>
      <c r="N96" s="119"/>
      <c r="O96" s="119"/>
      <c r="P96" s="80"/>
    </row>
    <row r="97" spans="1:16" s="7" customFormat="1" ht="24.75" customHeight="1" outlineLevel="1" x14ac:dyDescent="0.25">
      <c r="A97" s="137">
        <v>50</v>
      </c>
      <c r="B97" s="117"/>
      <c r="C97" s="119"/>
      <c r="D97" s="116"/>
      <c r="E97" s="138"/>
      <c r="F97" s="138"/>
      <c r="G97" s="75" t="str">
        <f t="shared" si="1"/>
        <v/>
      </c>
      <c r="H97" s="117"/>
      <c r="I97" s="116"/>
      <c r="J97" s="116"/>
      <c r="K97" s="118"/>
      <c r="L97" s="119"/>
      <c r="M97" s="112"/>
      <c r="N97" s="119"/>
      <c r="O97" s="119"/>
      <c r="P97" s="80"/>
    </row>
    <row r="98" spans="1:16" s="7" customFormat="1" ht="24.75" customHeight="1" outlineLevel="1" x14ac:dyDescent="0.25">
      <c r="A98" s="137">
        <v>51</v>
      </c>
      <c r="B98" s="117"/>
      <c r="C98" s="119"/>
      <c r="D98" s="116"/>
      <c r="E98" s="138"/>
      <c r="F98" s="138"/>
      <c r="G98" s="75" t="str">
        <f t="shared" si="1"/>
        <v/>
      </c>
      <c r="H98" s="117"/>
      <c r="I98" s="116"/>
      <c r="J98" s="116"/>
      <c r="K98" s="118"/>
      <c r="L98" s="119"/>
      <c r="M98" s="112"/>
      <c r="N98" s="119"/>
      <c r="O98" s="119"/>
      <c r="P98" s="80"/>
    </row>
    <row r="99" spans="1:16" s="7" customFormat="1" ht="24.75" customHeight="1" outlineLevel="1" x14ac:dyDescent="0.25">
      <c r="A99" s="137">
        <v>52</v>
      </c>
      <c r="B99" s="117"/>
      <c r="C99" s="119"/>
      <c r="D99" s="116"/>
      <c r="E99" s="138"/>
      <c r="F99" s="138"/>
      <c r="G99" s="75" t="str">
        <f t="shared" si="1"/>
        <v/>
      </c>
      <c r="H99" s="117"/>
      <c r="I99" s="116"/>
      <c r="J99" s="116"/>
      <c r="K99" s="118"/>
      <c r="L99" s="119"/>
      <c r="M99" s="112"/>
      <c r="N99" s="119"/>
      <c r="O99" s="119"/>
      <c r="P99" s="80"/>
    </row>
    <row r="100" spans="1:16" s="7" customFormat="1" ht="24.75" customHeight="1" outlineLevel="1" x14ac:dyDescent="0.25">
      <c r="A100" s="137">
        <v>53</v>
      </c>
      <c r="B100" s="117"/>
      <c r="C100" s="119"/>
      <c r="D100" s="116"/>
      <c r="E100" s="138"/>
      <c r="F100" s="138"/>
      <c r="G100" s="75" t="str">
        <f t="shared" si="1"/>
        <v/>
      </c>
      <c r="H100" s="117"/>
      <c r="I100" s="116"/>
      <c r="J100" s="116"/>
      <c r="K100" s="118"/>
      <c r="L100" s="119"/>
      <c r="M100" s="112"/>
      <c r="N100" s="119"/>
      <c r="O100" s="119"/>
      <c r="P100" s="80"/>
    </row>
    <row r="101" spans="1:16" s="7" customFormat="1" ht="24.75" customHeight="1" outlineLevel="1" x14ac:dyDescent="0.25">
      <c r="A101" s="137">
        <v>54</v>
      </c>
      <c r="B101" s="117"/>
      <c r="C101" s="119"/>
      <c r="D101" s="116"/>
      <c r="E101" s="138"/>
      <c r="F101" s="138"/>
      <c r="G101" s="75" t="str">
        <f t="shared" si="1"/>
        <v/>
      </c>
      <c r="H101" s="117"/>
      <c r="I101" s="116"/>
      <c r="J101" s="116"/>
      <c r="K101" s="118"/>
      <c r="L101" s="119"/>
      <c r="M101" s="112"/>
      <c r="N101" s="119"/>
      <c r="O101" s="119"/>
      <c r="P101" s="80"/>
    </row>
    <row r="102" spans="1:16" s="7" customFormat="1" ht="24.75" customHeight="1" outlineLevel="1" x14ac:dyDescent="0.25">
      <c r="A102" s="137">
        <v>55</v>
      </c>
      <c r="B102" s="117"/>
      <c r="C102" s="119"/>
      <c r="D102" s="116"/>
      <c r="E102" s="138"/>
      <c r="F102" s="138"/>
      <c r="G102" s="75" t="str">
        <f t="shared" si="1"/>
        <v/>
      </c>
      <c r="H102" s="117"/>
      <c r="I102" s="116"/>
      <c r="J102" s="116"/>
      <c r="K102" s="118"/>
      <c r="L102" s="119"/>
      <c r="M102" s="112"/>
      <c r="N102" s="119"/>
      <c r="O102" s="119"/>
      <c r="P102" s="80"/>
    </row>
    <row r="103" spans="1:16" s="7" customFormat="1" ht="24.75" customHeight="1" outlineLevel="1" x14ac:dyDescent="0.25">
      <c r="A103" s="137">
        <v>56</v>
      </c>
      <c r="B103" s="117"/>
      <c r="C103" s="119"/>
      <c r="D103" s="116"/>
      <c r="E103" s="138"/>
      <c r="F103" s="138"/>
      <c r="G103" s="75" t="str">
        <f t="shared" si="1"/>
        <v/>
      </c>
      <c r="H103" s="117"/>
      <c r="I103" s="116"/>
      <c r="J103" s="116"/>
      <c r="K103" s="118"/>
      <c r="L103" s="119"/>
      <c r="M103" s="112"/>
      <c r="N103" s="119"/>
      <c r="O103" s="119"/>
      <c r="P103" s="80"/>
    </row>
    <row r="104" spans="1:16" s="7" customFormat="1" ht="24.75" customHeight="1" outlineLevel="1" x14ac:dyDescent="0.25">
      <c r="A104" s="137">
        <v>57</v>
      </c>
      <c r="B104" s="117"/>
      <c r="C104" s="119"/>
      <c r="D104" s="116"/>
      <c r="E104" s="138"/>
      <c r="F104" s="138"/>
      <c r="G104" s="75" t="str">
        <f t="shared" si="1"/>
        <v/>
      </c>
      <c r="H104" s="117"/>
      <c r="I104" s="116"/>
      <c r="J104" s="116"/>
      <c r="K104" s="118"/>
      <c r="L104" s="119"/>
      <c r="M104" s="112"/>
      <c r="N104" s="119"/>
      <c r="O104" s="119"/>
      <c r="P104" s="80"/>
    </row>
    <row r="105" spans="1:16" s="7" customFormat="1" ht="24.75" customHeight="1" outlineLevel="1" x14ac:dyDescent="0.25">
      <c r="A105" s="137">
        <v>58</v>
      </c>
      <c r="B105" s="117"/>
      <c r="C105" s="119"/>
      <c r="D105" s="116"/>
      <c r="E105" s="138"/>
      <c r="F105" s="138"/>
      <c r="G105" s="75" t="str">
        <f t="shared" si="1"/>
        <v/>
      </c>
      <c r="H105" s="117"/>
      <c r="I105" s="116"/>
      <c r="J105" s="116"/>
      <c r="K105" s="118"/>
      <c r="L105" s="119"/>
      <c r="M105" s="112"/>
      <c r="N105" s="119"/>
      <c r="O105" s="119"/>
      <c r="P105" s="80"/>
    </row>
    <row r="106" spans="1:16" s="7" customFormat="1" ht="24.75" customHeight="1" outlineLevel="1" x14ac:dyDescent="0.25">
      <c r="A106" s="137">
        <v>59</v>
      </c>
      <c r="B106" s="117"/>
      <c r="C106" s="119"/>
      <c r="D106" s="116"/>
      <c r="E106" s="138"/>
      <c r="F106" s="138"/>
      <c r="G106" s="75" t="str">
        <f t="shared" si="1"/>
        <v/>
      </c>
      <c r="H106" s="117"/>
      <c r="I106" s="116"/>
      <c r="J106" s="116"/>
      <c r="K106" s="118"/>
      <c r="L106" s="119"/>
      <c r="M106" s="112"/>
      <c r="N106" s="119"/>
      <c r="O106" s="119"/>
      <c r="P106" s="80"/>
    </row>
    <row r="107" spans="1:16" s="7" customFormat="1" ht="24.75" customHeight="1" outlineLevel="1" thickBot="1" x14ac:dyDescent="0.3">
      <c r="A107" s="137">
        <v>60</v>
      </c>
      <c r="B107" s="117"/>
      <c r="C107" s="119"/>
      <c r="D107" s="116"/>
      <c r="E107" s="138"/>
      <c r="F107" s="138"/>
      <c r="G107" s="75" t="str">
        <f t="shared" si="1"/>
        <v/>
      </c>
      <c r="H107" s="117"/>
      <c r="I107" s="116"/>
      <c r="J107" s="116"/>
      <c r="K107" s="118"/>
      <c r="L107" s="119"/>
      <c r="M107" s="112"/>
      <c r="N107" s="119"/>
      <c r="O107" s="119"/>
      <c r="P107" s="80"/>
    </row>
    <row r="108" spans="1:16" ht="29.45" customHeight="1" thickBot="1" x14ac:dyDescent="0.3">
      <c r="O108" s="178" t="str">
        <f>HYPERLINK("#Integrante_6!A1","INICIO")</f>
        <v>INICIO</v>
      </c>
    </row>
    <row r="109" spans="1:16" s="19" customFormat="1" ht="31.5" customHeight="1" thickBot="1" x14ac:dyDescent="0.3">
      <c r="A109" s="216" t="s">
        <v>2638</v>
      </c>
      <c r="B109" s="217"/>
      <c r="C109" s="217"/>
      <c r="D109" s="217"/>
      <c r="E109" s="217"/>
      <c r="F109" s="217"/>
      <c r="G109" s="217"/>
      <c r="H109" s="217"/>
      <c r="I109" s="217"/>
      <c r="J109" s="217"/>
      <c r="K109" s="217"/>
      <c r="L109" s="217"/>
      <c r="M109" s="217"/>
      <c r="N109" s="217"/>
      <c r="O109" s="218"/>
      <c r="P109" s="77"/>
    </row>
    <row r="110" spans="1:16" ht="15" customHeight="1" x14ac:dyDescent="0.25">
      <c r="A110" s="219" t="s">
        <v>2660</v>
      </c>
      <c r="B110" s="220"/>
      <c r="C110" s="220"/>
      <c r="D110" s="220"/>
      <c r="E110" s="220"/>
      <c r="F110" s="220"/>
      <c r="G110" s="220"/>
      <c r="H110" s="220"/>
      <c r="I110" s="220"/>
      <c r="J110" s="220"/>
      <c r="K110" s="220"/>
      <c r="L110" s="220"/>
      <c r="M110" s="220"/>
      <c r="N110" s="220"/>
      <c r="O110" s="221"/>
    </row>
    <row r="111" spans="1:16" x14ac:dyDescent="0.25">
      <c r="A111" s="222"/>
      <c r="B111" s="223"/>
      <c r="C111" s="223"/>
      <c r="D111" s="223"/>
      <c r="E111" s="223"/>
      <c r="F111" s="223"/>
      <c r="G111" s="223"/>
      <c r="H111" s="223"/>
      <c r="I111" s="223"/>
      <c r="J111" s="223"/>
      <c r="K111" s="223"/>
      <c r="L111" s="223"/>
      <c r="M111" s="223"/>
      <c r="N111" s="223"/>
      <c r="O111" s="224"/>
    </row>
    <row r="112" spans="1:16" s="1" customFormat="1" ht="26.25" customHeight="1" x14ac:dyDescent="0.25">
      <c r="I112" s="229" t="s">
        <v>9</v>
      </c>
      <c r="J112" s="230"/>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6">
        <v>1</v>
      </c>
      <c r="B114" s="166" t="s">
        <v>2671</v>
      </c>
      <c r="C114" s="167" t="s">
        <v>31</v>
      </c>
      <c r="D114" s="116"/>
      <c r="E114" s="138"/>
      <c r="F114" s="138"/>
      <c r="G114" s="165" t="str">
        <f>IF(AND(E114&lt;&gt;"",F114&lt;&gt;""),((F114-E114)/30),"")</f>
        <v/>
      </c>
      <c r="H114" s="117"/>
      <c r="I114" s="116"/>
      <c r="J114" s="116"/>
      <c r="K114" s="118"/>
      <c r="L114" s="101" t="str">
        <f>+IF(AND(K114&gt;0,O114="Ejecución"),(K114/877802)*Tabla2815[[#This Row],[% participación]],IF(AND(K114&gt;0,O114&lt;&gt;"Ejecución"),"-",""))</f>
        <v/>
      </c>
      <c r="M114" s="119"/>
      <c r="N114" s="174" t="str">
        <f>+IF(M116="No",1,IF(M116="Si","Ingrese %",""))</f>
        <v/>
      </c>
      <c r="O114" s="170" t="s">
        <v>1150</v>
      </c>
      <c r="P114" s="79"/>
    </row>
    <row r="115" spans="1:16" s="6" customFormat="1" ht="24.75" customHeight="1" x14ac:dyDescent="0.25">
      <c r="A115" s="136">
        <v>2</v>
      </c>
      <c r="B115" s="166" t="s">
        <v>2671</v>
      </c>
      <c r="C115" s="167" t="s">
        <v>31</v>
      </c>
      <c r="D115" s="116"/>
      <c r="E115" s="138"/>
      <c r="F115" s="138"/>
      <c r="G115" s="165" t="str">
        <f t="shared" ref="G115:G160" si="4">IF(AND(E115&lt;&gt;"",F115&lt;&gt;""),((F115-E115)/30),"")</f>
        <v/>
      </c>
      <c r="H115" s="117"/>
      <c r="I115" s="116"/>
      <c r="J115" s="116"/>
      <c r="K115" s="68"/>
      <c r="L115" s="101" t="str">
        <f>+IF(AND(K115&gt;0,O115="Ejecución"),(K115/877802)*Tabla2815[[#This Row],[% participación]],IF(AND(K115&gt;0,O115&lt;&gt;"Ejecución"),"-",""))</f>
        <v/>
      </c>
      <c r="M115" s="119"/>
      <c r="N115" s="174" t="str">
        <f>+IF(M116="No",1,IF(M116="Si","Ingrese %",""))</f>
        <v/>
      </c>
      <c r="O115" s="170" t="s">
        <v>1150</v>
      </c>
      <c r="P115" s="79"/>
    </row>
    <row r="116" spans="1:16" s="6" customFormat="1" ht="24.75" customHeight="1" x14ac:dyDescent="0.25">
      <c r="A116" s="136">
        <v>3</v>
      </c>
      <c r="B116" s="166" t="s">
        <v>2671</v>
      </c>
      <c r="C116" s="167" t="s">
        <v>31</v>
      </c>
      <c r="D116" s="116"/>
      <c r="E116" s="138"/>
      <c r="F116" s="138"/>
      <c r="G116" s="165" t="str">
        <f t="shared" si="4"/>
        <v/>
      </c>
      <c r="H116" s="117"/>
      <c r="I116" s="116"/>
      <c r="J116" s="116"/>
      <c r="K116" s="68"/>
      <c r="L116" s="101" t="str">
        <f>+IF(AND(K116&gt;0,O116="Ejecución"),(K116/877802)*Tabla2815[[#This Row],[% participación]],IF(AND(K116&gt;0,O116&lt;&gt;"Ejecución"),"-",""))</f>
        <v/>
      </c>
      <c r="M116" s="119"/>
      <c r="N116" s="174" t="str">
        <f t="shared" ref="N116:N160" si="5">+IF(M116="No",1,IF(M116="Si","Ingrese %",""))</f>
        <v/>
      </c>
      <c r="O116" s="170" t="s">
        <v>1150</v>
      </c>
      <c r="P116" s="79"/>
    </row>
    <row r="117" spans="1:16" s="6" customFormat="1" ht="24.75" customHeight="1" outlineLevel="1" x14ac:dyDescent="0.25">
      <c r="A117" s="136">
        <v>4</v>
      </c>
      <c r="B117" s="166" t="s">
        <v>2671</v>
      </c>
      <c r="C117" s="167" t="s">
        <v>31</v>
      </c>
      <c r="D117" s="116"/>
      <c r="E117" s="138"/>
      <c r="F117" s="138"/>
      <c r="G117" s="165" t="str">
        <f t="shared" si="4"/>
        <v/>
      </c>
      <c r="H117" s="117"/>
      <c r="I117" s="116"/>
      <c r="J117" s="116"/>
      <c r="K117" s="68"/>
      <c r="L117" s="101" t="str">
        <f>+IF(AND(K117&gt;0,O117="Ejecución"),(K117/877802)*Tabla2815[[#This Row],[% participación]],IF(AND(K117&gt;0,O117&lt;&gt;"Ejecución"),"-",""))</f>
        <v/>
      </c>
      <c r="M117" s="119"/>
      <c r="N117" s="174" t="str">
        <f t="shared" si="5"/>
        <v/>
      </c>
      <c r="O117" s="170" t="s">
        <v>1150</v>
      </c>
      <c r="P117" s="79"/>
    </row>
    <row r="118" spans="1:16" s="7" customFormat="1" ht="24.75" customHeight="1" outlineLevel="1" x14ac:dyDescent="0.25">
      <c r="A118" s="137">
        <v>5</v>
      </c>
      <c r="B118" s="166" t="s">
        <v>2671</v>
      </c>
      <c r="C118" s="167" t="s">
        <v>31</v>
      </c>
      <c r="D118" s="116"/>
      <c r="E118" s="138"/>
      <c r="F118" s="138"/>
      <c r="G118" s="165" t="str">
        <f t="shared" si="4"/>
        <v/>
      </c>
      <c r="H118" s="117"/>
      <c r="I118" s="116"/>
      <c r="J118" s="116"/>
      <c r="K118" s="68"/>
      <c r="L118" s="101" t="str">
        <f>+IF(AND(K118&gt;0,O118="Ejecución"),(K118/877802)*Tabla2815[[#This Row],[% participación]],IF(AND(K118&gt;0,O118&lt;&gt;"Ejecución"),"-",""))</f>
        <v/>
      </c>
      <c r="M118" s="119"/>
      <c r="N118" s="174" t="str">
        <f t="shared" si="5"/>
        <v/>
      </c>
      <c r="O118" s="170" t="s">
        <v>1150</v>
      </c>
      <c r="P118" s="80"/>
    </row>
    <row r="119" spans="1:16" s="7" customFormat="1" ht="24.75" customHeight="1" outlineLevel="1" x14ac:dyDescent="0.25">
      <c r="A119" s="137">
        <v>6</v>
      </c>
      <c r="B119" s="166" t="s">
        <v>2671</v>
      </c>
      <c r="C119" s="167" t="s">
        <v>31</v>
      </c>
      <c r="D119" s="116"/>
      <c r="E119" s="138"/>
      <c r="F119" s="138"/>
      <c r="G119" s="165" t="str">
        <f t="shared" si="4"/>
        <v/>
      </c>
      <c r="H119" s="117"/>
      <c r="I119" s="116"/>
      <c r="J119" s="116"/>
      <c r="K119" s="68"/>
      <c r="L119" s="101" t="str">
        <f>+IF(AND(K119&gt;0,O119="Ejecución"),(K119/877802)*Tabla2815[[#This Row],[% participación]],IF(AND(K119&gt;0,O119&lt;&gt;"Ejecución"),"-",""))</f>
        <v/>
      </c>
      <c r="M119" s="119"/>
      <c r="N119" s="174" t="str">
        <f t="shared" si="5"/>
        <v/>
      </c>
      <c r="O119" s="170" t="s">
        <v>1150</v>
      </c>
      <c r="P119" s="80"/>
    </row>
    <row r="120" spans="1:16" s="7" customFormat="1" ht="24.75" customHeight="1" outlineLevel="1" x14ac:dyDescent="0.25">
      <c r="A120" s="137">
        <v>7</v>
      </c>
      <c r="B120" s="166" t="s">
        <v>2671</v>
      </c>
      <c r="C120" s="167" t="s">
        <v>31</v>
      </c>
      <c r="D120" s="116"/>
      <c r="E120" s="138"/>
      <c r="F120" s="138"/>
      <c r="G120" s="165" t="str">
        <f t="shared" si="4"/>
        <v/>
      </c>
      <c r="H120" s="117"/>
      <c r="I120" s="116"/>
      <c r="J120" s="116"/>
      <c r="K120" s="68"/>
      <c r="L120" s="101" t="str">
        <f>+IF(AND(K120&gt;0,O120="Ejecución"),(K120/877802)*Tabla2815[[#This Row],[% participación]],IF(AND(K120&gt;0,O120&lt;&gt;"Ejecución"),"-",""))</f>
        <v/>
      </c>
      <c r="M120" s="119"/>
      <c r="N120" s="174" t="str">
        <f t="shared" si="5"/>
        <v/>
      </c>
      <c r="O120" s="170" t="s">
        <v>1150</v>
      </c>
      <c r="P120" s="80"/>
    </row>
    <row r="121" spans="1:16" s="7" customFormat="1" ht="24.75" customHeight="1" outlineLevel="1" x14ac:dyDescent="0.25">
      <c r="A121" s="137">
        <v>8</v>
      </c>
      <c r="B121" s="166" t="s">
        <v>2671</v>
      </c>
      <c r="C121" s="167" t="s">
        <v>31</v>
      </c>
      <c r="D121" s="116"/>
      <c r="E121" s="138"/>
      <c r="F121" s="138"/>
      <c r="G121" s="165" t="str">
        <f t="shared" si="4"/>
        <v/>
      </c>
      <c r="H121" s="114"/>
      <c r="I121" s="116"/>
      <c r="J121" s="116"/>
      <c r="K121" s="68"/>
      <c r="L121" s="101" t="str">
        <f>+IF(AND(K121&gt;0,O121="Ejecución"),(K121/877802)*Tabla2815[[#This Row],[% participación]],IF(AND(K121&gt;0,O121&lt;&gt;"Ejecución"),"-",""))</f>
        <v/>
      </c>
      <c r="M121" s="119"/>
      <c r="N121" s="174" t="str">
        <f t="shared" si="5"/>
        <v/>
      </c>
      <c r="O121" s="170" t="s">
        <v>1150</v>
      </c>
      <c r="P121" s="80"/>
    </row>
    <row r="122" spans="1:16" s="7" customFormat="1" ht="24.75" customHeight="1" outlineLevel="1" x14ac:dyDescent="0.25">
      <c r="A122" s="137">
        <v>9</v>
      </c>
      <c r="B122" s="166" t="s">
        <v>2671</v>
      </c>
      <c r="C122" s="167" t="s">
        <v>31</v>
      </c>
      <c r="D122" s="116"/>
      <c r="E122" s="138"/>
      <c r="F122" s="138"/>
      <c r="G122" s="165" t="str">
        <f t="shared" si="4"/>
        <v/>
      </c>
      <c r="H122" s="117"/>
      <c r="I122" s="116"/>
      <c r="J122" s="116"/>
      <c r="K122" s="68"/>
      <c r="L122" s="101" t="str">
        <f>+IF(AND(K122&gt;0,O122="Ejecución"),(K122/877802)*Tabla2815[[#This Row],[% participación]],IF(AND(K122&gt;0,O122&lt;&gt;"Ejecución"),"-",""))</f>
        <v/>
      </c>
      <c r="M122" s="119"/>
      <c r="N122" s="174" t="str">
        <f t="shared" si="5"/>
        <v/>
      </c>
      <c r="O122" s="170" t="s">
        <v>1150</v>
      </c>
      <c r="P122" s="80"/>
    </row>
    <row r="123" spans="1:16" s="7" customFormat="1" ht="24.75" customHeight="1" outlineLevel="1" x14ac:dyDescent="0.25">
      <c r="A123" s="137">
        <v>10</v>
      </c>
      <c r="B123" s="166" t="s">
        <v>2671</v>
      </c>
      <c r="C123" s="167" t="s">
        <v>31</v>
      </c>
      <c r="D123" s="116"/>
      <c r="E123" s="138"/>
      <c r="F123" s="138"/>
      <c r="G123" s="165" t="str">
        <f t="shared" si="4"/>
        <v/>
      </c>
      <c r="H123" s="117"/>
      <c r="I123" s="116"/>
      <c r="J123" s="116"/>
      <c r="K123" s="68"/>
      <c r="L123" s="101" t="str">
        <f>+IF(AND(K123&gt;0,O123="Ejecución"),(K123/877802)*Tabla2815[[#This Row],[% participación]],IF(AND(K123&gt;0,O123&lt;&gt;"Ejecución"),"-",""))</f>
        <v/>
      </c>
      <c r="M123" s="119"/>
      <c r="N123" s="174" t="str">
        <f t="shared" si="5"/>
        <v/>
      </c>
      <c r="O123" s="170" t="s">
        <v>1150</v>
      </c>
      <c r="P123" s="80"/>
    </row>
    <row r="124" spans="1:16" s="7" customFormat="1" ht="24.75" customHeight="1" outlineLevel="1" x14ac:dyDescent="0.25">
      <c r="A124" s="137">
        <v>11</v>
      </c>
      <c r="B124" s="166" t="s">
        <v>2671</v>
      </c>
      <c r="C124" s="167" t="s">
        <v>31</v>
      </c>
      <c r="D124" s="116"/>
      <c r="E124" s="138"/>
      <c r="F124" s="138"/>
      <c r="G124" s="165" t="str">
        <f t="shared" si="4"/>
        <v/>
      </c>
      <c r="H124" s="117"/>
      <c r="I124" s="116"/>
      <c r="J124" s="116"/>
      <c r="K124" s="68"/>
      <c r="L124" s="101" t="str">
        <f>+IF(AND(K124&gt;0,O124="Ejecución"),(K124/877802)*Tabla2815[[#This Row],[% participación]],IF(AND(K124&gt;0,O124&lt;&gt;"Ejecución"),"-",""))</f>
        <v/>
      </c>
      <c r="M124" s="119"/>
      <c r="N124" s="174" t="str">
        <f t="shared" si="5"/>
        <v/>
      </c>
      <c r="O124" s="170" t="s">
        <v>1150</v>
      </c>
      <c r="P124" s="80"/>
    </row>
    <row r="125" spans="1:16" s="7" customFormat="1" ht="24.75" customHeight="1" outlineLevel="1" x14ac:dyDescent="0.25">
      <c r="A125" s="137">
        <v>12</v>
      </c>
      <c r="B125" s="166" t="s">
        <v>2671</v>
      </c>
      <c r="C125" s="167" t="s">
        <v>31</v>
      </c>
      <c r="D125" s="116"/>
      <c r="E125" s="138"/>
      <c r="F125" s="138"/>
      <c r="G125" s="165" t="str">
        <f t="shared" si="4"/>
        <v/>
      </c>
      <c r="H125" s="117"/>
      <c r="I125" s="116"/>
      <c r="J125" s="116"/>
      <c r="K125" s="68"/>
      <c r="L125" s="101" t="str">
        <f>+IF(AND(K125&gt;0,O125="Ejecución"),(K125/877802)*Tabla2815[[#This Row],[% participación]],IF(AND(K125&gt;0,O125&lt;&gt;"Ejecución"),"-",""))</f>
        <v/>
      </c>
      <c r="M125" s="119"/>
      <c r="N125" s="174" t="str">
        <f t="shared" si="5"/>
        <v/>
      </c>
      <c r="O125" s="170" t="s">
        <v>1150</v>
      </c>
      <c r="P125" s="80"/>
    </row>
    <row r="126" spans="1:16" s="7" customFormat="1" ht="24.75" customHeight="1" outlineLevel="1" x14ac:dyDescent="0.25">
      <c r="A126" s="137">
        <v>13</v>
      </c>
      <c r="B126" s="166" t="s">
        <v>2671</v>
      </c>
      <c r="C126" s="167" t="s">
        <v>31</v>
      </c>
      <c r="D126" s="116"/>
      <c r="E126" s="138"/>
      <c r="F126" s="138"/>
      <c r="G126" s="165" t="str">
        <f t="shared" si="4"/>
        <v/>
      </c>
      <c r="H126" s="117"/>
      <c r="I126" s="116"/>
      <c r="J126" s="116"/>
      <c r="K126" s="68"/>
      <c r="L126" s="101" t="str">
        <f>+IF(AND(K126&gt;0,O126="Ejecución"),(K126/877802)*Tabla2815[[#This Row],[% participación]],IF(AND(K126&gt;0,O126&lt;&gt;"Ejecución"),"-",""))</f>
        <v/>
      </c>
      <c r="M126" s="119"/>
      <c r="N126" s="174" t="str">
        <f t="shared" si="5"/>
        <v/>
      </c>
      <c r="O126" s="170" t="s">
        <v>1150</v>
      </c>
      <c r="P126" s="80"/>
    </row>
    <row r="127" spans="1:16" s="7" customFormat="1" ht="24.75" customHeight="1" outlineLevel="1" x14ac:dyDescent="0.25">
      <c r="A127" s="137">
        <v>14</v>
      </c>
      <c r="B127" s="166" t="s">
        <v>2671</v>
      </c>
      <c r="C127" s="167" t="s">
        <v>31</v>
      </c>
      <c r="D127" s="116"/>
      <c r="E127" s="138"/>
      <c r="F127" s="138"/>
      <c r="G127" s="165" t="str">
        <f t="shared" si="4"/>
        <v/>
      </c>
      <c r="H127" s="117"/>
      <c r="I127" s="116"/>
      <c r="J127" s="116"/>
      <c r="K127" s="68"/>
      <c r="L127" s="101" t="str">
        <f>+IF(AND(K127&gt;0,O127="Ejecución"),(K127/877802)*Tabla2815[[#This Row],[% participación]],IF(AND(K127&gt;0,O127&lt;&gt;"Ejecución"),"-",""))</f>
        <v/>
      </c>
      <c r="M127" s="119"/>
      <c r="N127" s="174" t="str">
        <f t="shared" si="5"/>
        <v/>
      </c>
      <c r="O127" s="170" t="s">
        <v>1150</v>
      </c>
      <c r="P127" s="80"/>
    </row>
    <row r="128" spans="1:16" s="7" customFormat="1" ht="24.75" customHeight="1" outlineLevel="1" x14ac:dyDescent="0.25">
      <c r="A128" s="137">
        <v>15</v>
      </c>
      <c r="B128" s="166" t="s">
        <v>2671</v>
      </c>
      <c r="C128" s="167" t="s">
        <v>31</v>
      </c>
      <c r="D128" s="116"/>
      <c r="E128" s="138"/>
      <c r="F128" s="138"/>
      <c r="G128" s="165" t="str">
        <f t="shared" si="4"/>
        <v/>
      </c>
      <c r="H128" s="117"/>
      <c r="I128" s="116"/>
      <c r="J128" s="116"/>
      <c r="K128" s="68"/>
      <c r="L128" s="101" t="str">
        <f>+IF(AND(K128&gt;0,O128="Ejecución"),(K128/877802)*Tabla2815[[#This Row],[% participación]],IF(AND(K128&gt;0,O128&lt;&gt;"Ejecución"),"-",""))</f>
        <v/>
      </c>
      <c r="M128" s="119"/>
      <c r="N128" s="174" t="str">
        <f t="shared" si="5"/>
        <v/>
      </c>
      <c r="O128" s="170" t="s">
        <v>1150</v>
      </c>
      <c r="P128" s="80"/>
    </row>
    <row r="129" spans="1:16" s="7" customFormat="1" ht="24.75" customHeight="1" outlineLevel="1" x14ac:dyDescent="0.25">
      <c r="A129" s="137">
        <v>16</v>
      </c>
      <c r="B129" s="166" t="s">
        <v>2671</v>
      </c>
      <c r="C129" s="167" t="s">
        <v>31</v>
      </c>
      <c r="D129" s="116"/>
      <c r="E129" s="138"/>
      <c r="F129" s="138"/>
      <c r="G129" s="165" t="str">
        <f t="shared" si="4"/>
        <v/>
      </c>
      <c r="H129" s="117"/>
      <c r="I129" s="116"/>
      <c r="J129" s="116"/>
      <c r="K129" s="68"/>
      <c r="L129" s="101" t="str">
        <f>+IF(AND(K129&gt;0,O129="Ejecución"),(K129/877802)*Tabla2815[[#This Row],[% participación]],IF(AND(K129&gt;0,O129&lt;&gt;"Ejecución"),"-",""))</f>
        <v/>
      </c>
      <c r="M129" s="119"/>
      <c r="N129" s="174" t="str">
        <f t="shared" si="5"/>
        <v/>
      </c>
      <c r="O129" s="170" t="s">
        <v>1150</v>
      </c>
      <c r="P129" s="80"/>
    </row>
    <row r="130" spans="1:16" s="7" customFormat="1" ht="24.75" customHeight="1" outlineLevel="1" x14ac:dyDescent="0.25">
      <c r="A130" s="137">
        <v>17</v>
      </c>
      <c r="B130" s="166" t="s">
        <v>2671</v>
      </c>
      <c r="C130" s="167" t="s">
        <v>31</v>
      </c>
      <c r="D130" s="116"/>
      <c r="E130" s="138"/>
      <c r="F130" s="138"/>
      <c r="G130" s="165" t="str">
        <f t="shared" si="4"/>
        <v/>
      </c>
      <c r="H130" s="117"/>
      <c r="I130" s="116"/>
      <c r="J130" s="116"/>
      <c r="K130" s="68"/>
      <c r="L130" s="101" t="str">
        <f>+IF(AND(K130&gt;0,O130="Ejecución"),(K130/877802)*Tabla2815[[#This Row],[% participación]],IF(AND(K130&gt;0,O130&lt;&gt;"Ejecución"),"-",""))</f>
        <v/>
      </c>
      <c r="M130" s="119"/>
      <c r="N130" s="174" t="str">
        <f t="shared" si="5"/>
        <v/>
      </c>
      <c r="O130" s="170" t="s">
        <v>1150</v>
      </c>
      <c r="P130" s="80"/>
    </row>
    <row r="131" spans="1:16" s="7" customFormat="1" ht="24.75" customHeight="1" outlineLevel="1" x14ac:dyDescent="0.25">
      <c r="A131" s="137">
        <v>18</v>
      </c>
      <c r="B131" s="166" t="s">
        <v>2671</v>
      </c>
      <c r="C131" s="167" t="s">
        <v>31</v>
      </c>
      <c r="D131" s="116"/>
      <c r="E131" s="138"/>
      <c r="F131" s="138"/>
      <c r="G131" s="165" t="str">
        <f t="shared" si="4"/>
        <v/>
      </c>
      <c r="H131" s="117"/>
      <c r="I131" s="116"/>
      <c r="J131" s="116"/>
      <c r="K131" s="68"/>
      <c r="L131" s="101" t="str">
        <f>+IF(AND(K131&gt;0,O131="Ejecución"),(K131/877802)*Tabla2815[[#This Row],[% participación]],IF(AND(K131&gt;0,O131&lt;&gt;"Ejecución"),"-",""))</f>
        <v/>
      </c>
      <c r="M131" s="119"/>
      <c r="N131" s="174" t="str">
        <f t="shared" si="5"/>
        <v/>
      </c>
      <c r="O131" s="170" t="s">
        <v>1150</v>
      </c>
      <c r="P131" s="80"/>
    </row>
    <row r="132" spans="1:16" s="7" customFormat="1" ht="24.75" customHeight="1" outlineLevel="1" x14ac:dyDescent="0.25">
      <c r="A132" s="137">
        <v>19</v>
      </c>
      <c r="B132" s="166" t="s">
        <v>2671</v>
      </c>
      <c r="C132" s="167" t="s">
        <v>31</v>
      </c>
      <c r="D132" s="116"/>
      <c r="E132" s="138"/>
      <c r="F132" s="138"/>
      <c r="G132" s="165" t="str">
        <f t="shared" si="4"/>
        <v/>
      </c>
      <c r="H132" s="117"/>
      <c r="I132" s="116"/>
      <c r="J132" s="116"/>
      <c r="K132" s="68"/>
      <c r="L132" s="101" t="str">
        <f>+IF(AND(K132&gt;0,O132="Ejecución"),(K132/877802)*Tabla2815[[#This Row],[% participación]],IF(AND(K132&gt;0,O132&lt;&gt;"Ejecución"),"-",""))</f>
        <v/>
      </c>
      <c r="M132" s="119"/>
      <c r="N132" s="174" t="str">
        <f t="shared" si="5"/>
        <v/>
      </c>
      <c r="O132" s="170" t="s">
        <v>1150</v>
      </c>
      <c r="P132" s="80"/>
    </row>
    <row r="133" spans="1:16" s="7" customFormat="1" ht="24.75" customHeight="1" outlineLevel="1" x14ac:dyDescent="0.25">
      <c r="A133" s="137">
        <v>20</v>
      </c>
      <c r="B133" s="166" t="s">
        <v>2671</v>
      </c>
      <c r="C133" s="167" t="s">
        <v>31</v>
      </c>
      <c r="D133" s="116"/>
      <c r="E133" s="138"/>
      <c r="F133" s="138"/>
      <c r="G133" s="165" t="str">
        <f t="shared" si="4"/>
        <v/>
      </c>
      <c r="H133" s="117"/>
      <c r="I133" s="116"/>
      <c r="J133" s="116"/>
      <c r="K133" s="68"/>
      <c r="L133" s="101" t="str">
        <f>+IF(AND(K133&gt;0,O133="Ejecución"),(K133/877802)*Tabla2815[[#This Row],[% participación]],IF(AND(K133&gt;0,O133&lt;&gt;"Ejecución"),"-",""))</f>
        <v/>
      </c>
      <c r="M133" s="119"/>
      <c r="N133" s="174" t="str">
        <f t="shared" si="5"/>
        <v/>
      </c>
      <c r="O133" s="170" t="s">
        <v>1150</v>
      </c>
      <c r="P133" s="80"/>
    </row>
    <row r="134" spans="1:16" s="7" customFormat="1" ht="24.75" customHeight="1" outlineLevel="1" x14ac:dyDescent="0.25">
      <c r="A134" s="137">
        <v>21</v>
      </c>
      <c r="B134" s="166" t="s">
        <v>2671</v>
      </c>
      <c r="C134" s="167" t="s">
        <v>31</v>
      </c>
      <c r="D134" s="116"/>
      <c r="E134" s="138"/>
      <c r="F134" s="138"/>
      <c r="G134" s="165" t="str">
        <f t="shared" si="4"/>
        <v/>
      </c>
      <c r="H134" s="117"/>
      <c r="I134" s="116"/>
      <c r="J134" s="116"/>
      <c r="K134" s="68"/>
      <c r="L134" s="101" t="str">
        <f>+IF(AND(K134&gt;0,O134="Ejecución"),(K134/877802)*Tabla2815[[#This Row],[% participación]],IF(AND(K134&gt;0,O134&lt;&gt;"Ejecución"),"-",""))</f>
        <v/>
      </c>
      <c r="M134" s="119"/>
      <c r="N134" s="174" t="str">
        <f t="shared" si="5"/>
        <v/>
      </c>
      <c r="O134" s="170" t="s">
        <v>1150</v>
      </c>
      <c r="P134" s="80"/>
    </row>
    <row r="135" spans="1:16" s="7" customFormat="1" ht="24.75" customHeight="1" outlineLevel="1" x14ac:dyDescent="0.25">
      <c r="A135" s="137">
        <v>22</v>
      </c>
      <c r="B135" s="166" t="s">
        <v>2671</v>
      </c>
      <c r="C135" s="167" t="s">
        <v>31</v>
      </c>
      <c r="D135" s="116"/>
      <c r="E135" s="138"/>
      <c r="F135" s="138"/>
      <c r="G135" s="165" t="str">
        <f t="shared" si="4"/>
        <v/>
      </c>
      <c r="H135" s="117"/>
      <c r="I135" s="116"/>
      <c r="J135" s="116"/>
      <c r="K135" s="68"/>
      <c r="L135" s="101" t="str">
        <f>+IF(AND(K135&gt;0,O135="Ejecución"),(K135/877802)*Tabla2815[[#This Row],[% participación]],IF(AND(K135&gt;0,O135&lt;&gt;"Ejecución"),"-",""))</f>
        <v/>
      </c>
      <c r="M135" s="119"/>
      <c r="N135" s="174" t="str">
        <f t="shared" si="5"/>
        <v/>
      </c>
      <c r="O135" s="170" t="s">
        <v>1150</v>
      </c>
      <c r="P135" s="80"/>
    </row>
    <row r="136" spans="1:16" s="7" customFormat="1" ht="24.75" customHeight="1" outlineLevel="1" x14ac:dyDescent="0.25">
      <c r="A136" s="137">
        <v>23</v>
      </c>
      <c r="B136" s="166" t="s">
        <v>2671</v>
      </c>
      <c r="C136" s="167" t="s">
        <v>31</v>
      </c>
      <c r="D136" s="116"/>
      <c r="E136" s="138"/>
      <c r="F136" s="138"/>
      <c r="G136" s="165" t="str">
        <f t="shared" si="4"/>
        <v/>
      </c>
      <c r="H136" s="117"/>
      <c r="I136" s="116"/>
      <c r="J136" s="116"/>
      <c r="K136" s="68"/>
      <c r="L136" s="101" t="str">
        <f>+IF(AND(K136&gt;0,O136="Ejecución"),(K136/877802)*Tabla2815[[#This Row],[% participación]],IF(AND(K136&gt;0,O136&lt;&gt;"Ejecución"),"-",""))</f>
        <v/>
      </c>
      <c r="M136" s="119"/>
      <c r="N136" s="174" t="str">
        <f t="shared" si="5"/>
        <v/>
      </c>
      <c r="O136" s="170" t="s">
        <v>1150</v>
      </c>
      <c r="P136" s="80"/>
    </row>
    <row r="137" spans="1:16" s="7" customFormat="1" ht="24.75" customHeight="1" outlineLevel="1" x14ac:dyDescent="0.25">
      <c r="A137" s="137">
        <v>24</v>
      </c>
      <c r="B137" s="166" t="s">
        <v>2671</v>
      </c>
      <c r="C137" s="167" t="s">
        <v>31</v>
      </c>
      <c r="D137" s="116"/>
      <c r="E137" s="138"/>
      <c r="F137" s="138"/>
      <c r="G137" s="165" t="str">
        <f t="shared" si="4"/>
        <v/>
      </c>
      <c r="H137" s="117"/>
      <c r="I137" s="116"/>
      <c r="J137" s="116"/>
      <c r="K137" s="68"/>
      <c r="L137" s="101" t="str">
        <f>+IF(AND(K137&gt;0,O137="Ejecución"),(K137/877802)*Tabla2815[[#This Row],[% participación]],IF(AND(K137&gt;0,O137&lt;&gt;"Ejecución"),"-",""))</f>
        <v/>
      </c>
      <c r="M137" s="119"/>
      <c r="N137" s="174" t="str">
        <f t="shared" si="5"/>
        <v/>
      </c>
      <c r="O137" s="170" t="s">
        <v>1150</v>
      </c>
      <c r="P137" s="80"/>
    </row>
    <row r="138" spans="1:16" s="7" customFormat="1" ht="24.75" customHeight="1" outlineLevel="1" x14ac:dyDescent="0.25">
      <c r="A138" s="137">
        <v>25</v>
      </c>
      <c r="B138" s="166" t="s">
        <v>2671</v>
      </c>
      <c r="C138" s="167" t="s">
        <v>31</v>
      </c>
      <c r="D138" s="116"/>
      <c r="E138" s="138"/>
      <c r="F138" s="138"/>
      <c r="G138" s="165" t="str">
        <f t="shared" si="4"/>
        <v/>
      </c>
      <c r="H138" s="117"/>
      <c r="I138" s="116"/>
      <c r="J138" s="116"/>
      <c r="K138" s="68"/>
      <c r="L138" s="101" t="str">
        <f>+IF(AND(K138&gt;0,O138="Ejecución"),(K138/877802)*Tabla2815[[#This Row],[% participación]],IF(AND(K138&gt;0,O138&lt;&gt;"Ejecución"),"-",""))</f>
        <v/>
      </c>
      <c r="M138" s="119"/>
      <c r="N138" s="174" t="str">
        <f t="shared" si="5"/>
        <v/>
      </c>
      <c r="O138" s="170" t="s">
        <v>1150</v>
      </c>
      <c r="P138" s="80"/>
    </row>
    <row r="139" spans="1:16" s="7" customFormat="1" ht="24.75" customHeight="1" outlineLevel="1" x14ac:dyDescent="0.25">
      <c r="A139" s="137">
        <v>26</v>
      </c>
      <c r="B139" s="166" t="s">
        <v>2671</v>
      </c>
      <c r="C139" s="167" t="s">
        <v>31</v>
      </c>
      <c r="D139" s="116"/>
      <c r="E139" s="138"/>
      <c r="F139" s="138"/>
      <c r="G139" s="165" t="str">
        <f t="shared" si="4"/>
        <v/>
      </c>
      <c r="H139" s="117"/>
      <c r="I139" s="116"/>
      <c r="J139" s="116"/>
      <c r="K139" s="68"/>
      <c r="L139" s="101" t="str">
        <f>+IF(AND(K139&gt;0,O139="Ejecución"),(K139/877802)*Tabla2815[[#This Row],[% participación]],IF(AND(K139&gt;0,O139&lt;&gt;"Ejecución"),"-",""))</f>
        <v/>
      </c>
      <c r="M139" s="119"/>
      <c r="N139" s="174" t="str">
        <f t="shared" si="5"/>
        <v/>
      </c>
      <c r="O139" s="170" t="s">
        <v>1150</v>
      </c>
      <c r="P139" s="80"/>
    </row>
    <row r="140" spans="1:16" s="7" customFormat="1" ht="24.75" customHeight="1" outlineLevel="1" x14ac:dyDescent="0.25">
      <c r="A140" s="137">
        <v>27</v>
      </c>
      <c r="B140" s="166" t="s">
        <v>2671</v>
      </c>
      <c r="C140" s="167" t="s">
        <v>31</v>
      </c>
      <c r="D140" s="116"/>
      <c r="E140" s="138"/>
      <c r="F140" s="138"/>
      <c r="G140" s="165" t="str">
        <f t="shared" si="4"/>
        <v/>
      </c>
      <c r="H140" s="117"/>
      <c r="I140" s="116"/>
      <c r="J140" s="116"/>
      <c r="K140" s="68"/>
      <c r="L140" s="101" t="str">
        <f>+IF(AND(K140&gt;0,O140="Ejecución"),(K140/877802)*Tabla2815[[#This Row],[% participación]],IF(AND(K140&gt;0,O140&lt;&gt;"Ejecución"),"-",""))</f>
        <v/>
      </c>
      <c r="M140" s="119"/>
      <c r="N140" s="174" t="str">
        <f t="shared" si="5"/>
        <v/>
      </c>
      <c r="O140" s="170" t="s">
        <v>1150</v>
      </c>
      <c r="P140" s="80"/>
    </row>
    <row r="141" spans="1:16" s="7" customFormat="1" ht="24.75" customHeight="1" outlineLevel="1" x14ac:dyDescent="0.25">
      <c r="A141" s="137">
        <v>28</v>
      </c>
      <c r="B141" s="166" t="s">
        <v>2671</v>
      </c>
      <c r="C141" s="167" t="s">
        <v>31</v>
      </c>
      <c r="D141" s="116"/>
      <c r="E141" s="138"/>
      <c r="F141" s="138"/>
      <c r="G141" s="165" t="str">
        <f t="shared" si="4"/>
        <v/>
      </c>
      <c r="H141" s="117"/>
      <c r="I141" s="116"/>
      <c r="J141" s="116"/>
      <c r="K141" s="68"/>
      <c r="L141" s="101" t="str">
        <f>+IF(AND(K141&gt;0,O141="Ejecución"),(K141/877802)*Tabla2815[[#This Row],[% participación]],IF(AND(K141&gt;0,O141&lt;&gt;"Ejecución"),"-",""))</f>
        <v/>
      </c>
      <c r="M141" s="119"/>
      <c r="N141" s="174" t="str">
        <f t="shared" si="5"/>
        <v/>
      </c>
      <c r="O141" s="170" t="s">
        <v>1150</v>
      </c>
      <c r="P141" s="80"/>
    </row>
    <row r="142" spans="1:16" s="7" customFormat="1" ht="24.75" customHeight="1" outlineLevel="1" x14ac:dyDescent="0.25">
      <c r="A142" s="137">
        <v>29</v>
      </c>
      <c r="B142" s="166" t="s">
        <v>2671</v>
      </c>
      <c r="C142" s="167" t="s">
        <v>31</v>
      </c>
      <c r="D142" s="116"/>
      <c r="E142" s="138"/>
      <c r="F142" s="138"/>
      <c r="G142" s="165" t="str">
        <f t="shared" si="4"/>
        <v/>
      </c>
      <c r="H142" s="117"/>
      <c r="I142" s="116"/>
      <c r="J142" s="116"/>
      <c r="K142" s="68"/>
      <c r="L142" s="101" t="str">
        <f>+IF(AND(K142&gt;0,O142="Ejecución"),(K142/877802)*Tabla2815[[#This Row],[% participación]],IF(AND(K142&gt;0,O142&lt;&gt;"Ejecución"),"-",""))</f>
        <v/>
      </c>
      <c r="M142" s="119"/>
      <c r="N142" s="174" t="str">
        <f t="shared" si="5"/>
        <v/>
      </c>
      <c r="O142" s="170" t="s">
        <v>1150</v>
      </c>
      <c r="P142" s="80"/>
    </row>
    <row r="143" spans="1:16" s="7" customFormat="1" ht="24.75" customHeight="1" outlineLevel="1" x14ac:dyDescent="0.25">
      <c r="A143" s="137">
        <v>30</v>
      </c>
      <c r="B143" s="166" t="s">
        <v>2671</v>
      </c>
      <c r="C143" s="167" t="s">
        <v>31</v>
      </c>
      <c r="D143" s="116"/>
      <c r="E143" s="138"/>
      <c r="F143" s="138"/>
      <c r="G143" s="165" t="str">
        <f t="shared" si="4"/>
        <v/>
      </c>
      <c r="H143" s="117"/>
      <c r="I143" s="116"/>
      <c r="J143" s="116"/>
      <c r="K143" s="68"/>
      <c r="L143" s="101" t="str">
        <f>+IF(AND(K143&gt;0,O143="Ejecución"),(K143/877802)*Tabla2815[[#This Row],[% participación]],IF(AND(K143&gt;0,O143&lt;&gt;"Ejecución"),"-",""))</f>
        <v/>
      </c>
      <c r="M143" s="119"/>
      <c r="N143" s="174" t="str">
        <f t="shared" si="5"/>
        <v/>
      </c>
      <c r="O143" s="170" t="s">
        <v>1150</v>
      </c>
      <c r="P143" s="80"/>
    </row>
    <row r="144" spans="1:16" s="7" customFormat="1" ht="24.75" customHeight="1" outlineLevel="1" x14ac:dyDescent="0.25">
      <c r="A144" s="137">
        <v>31</v>
      </c>
      <c r="B144" s="166" t="s">
        <v>2671</v>
      </c>
      <c r="C144" s="167" t="s">
        <v>31</v>
      </c>
      <c r="D144" s="116"/>
      <c r="E144" s="138"/>
      <c r="F144" s="138"/>
      <c r="G144" s="165" t="str">
        <f t="shared" si="4"/>
        <v/>
      </c>
      <c r="H144" s="117"/>
      <c r="I144" s="116"/>
      <c r="J144" s="116"/>
      <c r="K144" s="68"/>
      <c r="L144" s="101" t="str">
        <f>+IF(AND(K144&gt;0,O144="Ejecución"),(K144/877802)*Tabla2815[[#This Row],[% participación]],IF(AND(K144&gt;0,O144&lt;&gt;"Ejecución"),"-",""))</f>
        <v/>
      </c>
      <c r="M144" s="119"/>
      <c r="N144" s="174" t="str">
        <f t="shared" si="5"/>
        <v/>
      </c>
      <c r="O144" s="170" t="s">
        <v>1150</v>
      </c>
      <c r="P144" s="80"/>
    </row>
    <row r="145" spans="1:16" s="7" customFormat="1" ht="24.75" customHeight="1" outlineLevel="1" x14ac:dyDescent="0.25">
      <c r="A145" s="137">
        <v>32</v>
      </c>
      <c r="B145" s="166" t="s">
        <v>2671</v>
      </c>
      <c r="C145" s="167" t="s">
        <v>31</v>
      </c>
      <c r="D145" s="116"/>
      <c r="E145" s="138"/>
      <c r="F145" s="138"/>
      <c r="G145" s="165" t="str">
        <f t="shared" si="4"/>
        <v/>
      </c>
      <c r="H145" s="117"/>
      <c r="I145" s="116"/>
      <c r="J145" s="116"/>
      <c r="K145" s="68"/>
      <c r="L145" s="101" t="str">
        <f>+IF(AND(K145&gt;0,O145="Ejecución"),(K145/877802)*Tabla2815[[#This Row],[% participación]],IF(AND(K145&gt;0,O145&lt;&gt;"Ejecución"),"-",""))</f>
        <v/>
      </c>
      <c r="M145" s="119"/>
      <c r="N145" s="174" t="str">
        <f t="shared" si="5"/>
        <v/>
      </c>
      <c r="O145" s="170" t="s">
        <v>1150</v>
      </c>
      <c r="P145" s="80"/>
    </row>
    <row r="146" spans="1:16" s="7" customFormat="1" ht="24.75" customHeight="1" outlineLevel="1" x14ac:dyDescent="0.25">
      <c r="A146" s="137">
        <v>33</v>
      </c>
      <c r="B146" s="166" t="s">
        <v>2671</v>
      </c>
      <c r="C146" s="167" t="s">
        <v>31</v>
      </c>
      <c r="D146" s="116"/>
      <c r="E146" s="138"/>
      <c r="F146" s="138"/>
      <c r="G146" s="165" t="str">
        <f t="shared" si="4"/>
        <v/>
      </c>
      <c r="H146" s="117"/>
      <c r="I146" s="116"/>
      <c r="J146" s="116"/>
      <c r="K146" s="68"/>
      <c r="L146" s="101" t="str">
        <f>+IF(AND(K146&gt;0,O146="Ejecución"),(K146/877802)*Tabla2815[[#This Row],[% participación]],IF(AND(K146&gt;0,O146&lt;&gt;"Ejecución"),"-",""))</f>
        <v/>
      </c>
      <c r="M146" s="119"/>
      <c r="N146" s="174" t="str">
        <f t="shared" si="5"/>
        <v/>
      </c>
      <c r="O146" s="170" t="s">
        <v>1150</v>
      </c>
      <c r="P146" s="80"/>
    </row>
    <row r="147" spans="1:16" s="7" customFormat="1" ht="24.75" customHeight="1" outlineLevel="1" x14ac:dyDescent="0.25">
      <c r="A147" s="137">
        <v>34</v>
      </c>
      <c r="B147" s="166" t="s">
        <v>2671</v>
      </c>
      <c r="C147" s="167" t="s">
        <v>31</v>
      </c>
      <c r="D147" s="116"/>
      <c r="E147" s="138"/>
      <c r="F147" s="138"/>
      <c r="G147" s="165" t="str">
        <f t="shared" si="4"/>
        <v/>
      </c>
      <c r="H147" s="117"/>
      <c r="I147" s="116"/>
      <c r="J147" s="116"/>
      <c r="K147" s="68"/>
      <c r="L147" s="101" t="str">
        <f>+IF(AND(K147&gt;0,O147="Ejecución"),(K147/877802)*Tabla2815[[#This Row],[% participación]],IF(AND(K147&gt;0,O147&lt;&gt;"Ejecución"),"-",""))</f>
        <v/>
      </c>
      <c r="M147" s="119"/>
      <c r="N147" s="174" t="str">
        <f t="shared" si="5"/>
        <v/>
      </c>
      <c r="O147" s="170" t="s">
        <v>1150</v>
      </c>
      <c r="P147" s="80"/>
    </row>
    <row r="148" spans="1:16" s="7" customFormat="1" ht="24.75" customHeight="1" outlineLevel="1" x14ac:dyDescent="0.25">
      <c r="A148" s="137">
        <v>35</v>
      </c>
      <c r="B148" s="166" t="s">
        <v>2671</v>
      </c>
      <c r="C148" s="167" t="s">
        <v>31</v>
      </c>
      <c r="D148" s="116"/>
      <c r="E148" s="138"/>
      <c r="F148" s="138"/>
      <c r="G148" s="165" t="str">
        <f t="shared" si="4"/>
        <v/>
      </c>
      <c r="H148" s="117"/>
      <c r="I148" s="116"/>
      <c r="J148" s="116"/>
      <c r="K148" s="68"/>
      <c r="L148" s="101" t="str">
        <f>+IF(AND(K148&gt;0,O148="Ejecución"),(K148/877802)*Tabla2815[[#This Row],[% participación]],IF(AND(K148&gt;0,O148&lt;&gt;"Ejecución"),"-",""))</f>
        <v/>
      </c>
      <c r="M148" s="119"/>
      <c r="N148" s="174" t="str">
        <f t="shared" si="5"/>
        <v/>
      </c>
      <c r="O148" s="170" t="s">
        <v>1150</v>
      </c>
      <c r="P148" s="80"/>
    </row>
    <row r="149" spans="1:16" s="7" customFormat="1" ht="24.75" customHeight="1" outlineLevel="1" x14ac:dyDescent="0.25">
      <c r="A149" s="137">
        <v>36</v>
      </c>
      <c r="B149" s="166" t="s">
        <v>2671</v>
      </c>
      <c r="C149" s="167" t="s">
        <v>31</v>
      </c>
      <c r="D149" s="116"/>
      <c r="E149" s="138"/>
      <c r="F149" s="138"/>
      <c r="G149" s="165" t="str">
        <f t="shared" si="4"/>
        <v/>
      </c>
      <c r="H149" s="117"/>
      <c r="I149" s="116"/>
      <c r="J149" s="116"/>
      <c r="K149" s="68"/>
      <c r="L149" s="101" t="str">
        <f>+IF(AND(K149&gt;0,O149="Ejecución"),(K149/877802)*Tabla2815[[#This Row],[% participación]],IF(AND(K149&gt;0,O149&lt;&gt;"Ejecución"),"-",""))</f>
        <v/>
      </c>
      <c r="M149" s="119"/>
      <c r="N149" s="174" t="str">
        <f t="shared" si="5"/>
        <v/>
      </c>
      <c r="O149" s="170" t="s">
        <v>1150</v>
      </c>
      <c r="P149" s="80"/>
    </row>
    <row r="150" spans="1:16" s="7" customFormat="1" ht="24.75" customHeight="1" outlineLevel="1" x14ac:dyDescent="0.25">
      <c r="A150" s="137">
        <v>37</v>
      </c>
      <c r="B150" s="166" t="s">
        <v>2671</v>
      </c>
      <c r="C150" s="167" t="s">
        <v>31</v>
      </c>
      <c r="D150" s="116"/>
      <c r="E150" s="138"/>
      <c r="F150" s="138"/>
      <c r="G150" s="165" t="str">
        <f t="shared" si="4"/>
        <v/>
      </c>
      <c r="H150" s="117"/>
      <c r="I150" s="116"/>
      <c r="J150" s="116"/>
      <c r="K150" s="68"/>
      <c r="L150" s="101" t="str">
        <f>+IF(AND(K150&gt;0,O150="Ejecución"),(K150/877802)*Tabla2815[[#This Row],[% participación]],IF(AND(K150&gt;0,O150&lt;&gt;"Ejecución"),"-",""))</f>
        <v/>
      </c>
      <c r="M150" s="119"/>
      <c r="N150" s="174" t="str">
        <f t="shared" si="5"/>
        <v/>
      </c>
      <c r="O150" s="170" t="s">
        <v>1150</v>
      </c>
      <c r="P150" s="80"/>
    </row>
    <row r="151" spans="1:16" s="7" customFormat="1" ht="24.75" customHeight="1" outlineLevel="1" x14ac:dyDescent="0.25">
      <c r="A151" s="137">
        <v>38</v>
      </c>
      <c r="B151" s="166" t="s">
        <v>2671</v>
      </c>
      <c r="C151" s="167" t="s">
        <v>31</v>
      </c>
      <c r="D151" s="116"/>
      <c r="E151" s="138"/>
      <c r="F151" s="138"/>
      <c r="G151" s="165" t="str">
        <f t="shared" si="4"/>
        <v/>
      </c>
      <c r="H151" s="117"/>
      <c r="I151" s="116"/>
      <c r="J151" s="116"/>
      <c r="K151" s="68"/>
      <c r="L151" s="101" t="str">
        <f>+IF(AND(K151&gt;0,O151="Ejecución"),(K151/877802)*Tabla2815[[#This Row],[% participación]],IF(AND(K151&gt;0,O151&lt;&gt;"Ejecución"),"-",""))</f>
        <v/>
      </c>
      <c r="M151" s="119"/>
      <c r="N151" s="174" t="str">
        <f t="shared" si="5"/>
        <v/>
      </c>
      <c r="O151" s="170" t="s">
        <v>1150</v>
      </c>
      <c r="P151" s="80"/>
    </row>
    <row r="152" spans="1:16" s="7" customFormat="1" ht="24.75" customHeight="1" outlineLevel="1" x14ac:dyDescent="0.25">
      <c r="A152" s="137">
        <v>39</v>
      </c>
      <c r="B152" s="166" t="s">
        <v>2671</v>
      </c>
      <c r="C152" s="167" t="s">
        <v>31</v>
      </c>
      <c r="D152" s="116"/>
      <c r="E152" s="138"/>
      <c r="F152" s="138"/>
      <c r="G152" s="165" t="str">
        <f t="shared" si="4"/>
        <v/>
      </c>
      <c r="H152" s="117"/>
      <c r="I152" s="116"/>
      <c r="J152" s="116"/>
      <c r="K152" s="68"/>
      <c r="L152" s="101" t="str">
        <f>+IF(AND(K152&gt;0,O152="Ejecución"),(K152/877802)*Tabla2815[[#This Row],[% participación]],IF(AND(K152&gt;0,O152&lt;&gt;"Ejecución"),"-",""))</f>
        <v/>
      </c>
      <c r="M152" s="119"/>
      <c r="N152" s="174" t="str">
        <f t="shared" si="5"/>
        <v/>
      </c>
      <c r="O152" s="170" t="s">
        <v>1150</v>
      </c>
      <c r="P152" s="80"/>
    </row>
    <row r="153" spans="1:16" s="7" customFormat="1" ht="24.75" customHeight="1" outlineLevel="1" x14ac:dyDescent="0.25">
      <c r="A153" s="137">
        <v>40</v>
      </c>
      <c r="B153" s="166" t="s">
        <v>2671</v>
      </c>
      <c r="C153" s="167" t="s">
        <v>31</v>
      </c>
      <c r="D153" s="116"/>
      <c r="E153" s="138"/>
      <c r="F153" s="138"/>
      <c r="G153" s="165" t="str">
        <f t="shared" si="4"/>
        <v/>
      </c>
      <c r="H153" s="117"/>
      <c r="I153" s="116"/>
      <c r="J153" s="116"/>
      <c r="K153" s="68"/>
      <c r="L153" s="101" t="str">
        <f>+IF(AND(K153&gt;0,O153="Ejecución"),(K153/877802)*Tabla2815[[#This Row],[% participación]],IF(AND(K153&gt;0,O153&lt;&gt;"Ejecución"),"-",""))</f>
        <v/>
      </c>
      <c r="M153" s="119"/>
      <c r="N153" s="174" t="str">
        <f t="shared" si="5"/>
        <v/>
      </c>
      <c r="O153" s="170" t="s">
        <v>1150</v>
      </c>
      <c r="P153" s="80"/>
    </row>
    <row r="154" spans="1:16" s="7" customFormat="1" ht="24.75" customHeight="1" outlineLevel="1" x14ac:dyDescent="0.25">
      <c r="A154" s="137">
        <v>41</v>
      </c>
      <c r="B154" s="166" t="s">
        <v>2671</v>
      </c>
      <c r="C154" s="167" t="s">
        <v>31</v>
      </c>
      <c r="D154" s="116"/>
      <c r="E154" s="138"/>
      <c r="F154" s="138"/>
      <c r="G154" s="165" t="str">
        <f t="shared" si="4"/>
        <v/>
      </c>
      <c r="H154" s="117"/>
      <c r="I154" s="116"/>
      <c r="J154" s="116"/>
      <c r="K154" s="68"/>
      <c r="L154" s="101" t="str">
        <f>+IF(AND(K154&gt;0,O154="Ejecución"),(K154/877802)*Tabla2815[[#This Row],[% participación]],IF(AND(K154&gt;0,O154&lt;&gt;"Ejecución"),"-",""))</f>
        <v/>
      </c>
      <c r="M154" s="119"/>
      <c r="N154" s="174" t="str">
        <f t="shared" si="5"/>
        <v/>
      </c>
      <c r="O154" s="170" t="s">
        <v>1150</v>
      </c>
      <c r="P154" s="80"/>
    </row>
    <row r="155" spans="1:16" s="7" customFormat="1" ht="24.75" customHeight="1" outlineLevel="1" x14ac:dyDescent="0.25">
      <c r="A155" s="137">
        <v>42</v>
      </c>
      <c r="B155" s="166" t="s">
        <v>2671</v>
      </c>
      <c r="C155" s="167" t="s">
        <v>31</v>
      </c>
      <c r="D155" s="116"/>
      <c r="E155" s="138"/>
      <c r="F155" s="138"/>
      <c r="G155" s="165" t="str">
        <f t="shared" si="4"/>
        <v/>
      </c>
      <c r="H155" s="117"/>
      <c r="I155" s="116"/>
      <c r="J155" s="116"/>
      <c r="K155" s="68"/>
      <c r="L155" s="101" t="str">
        <f>+IF(AND(K155&gt;0,O155="Ejecución"),(K155/877802)*Tabla2815[[#This Row],[% participación]],IF(AND(K155&gt;0,O155&lt;&gt;"Ejecución"),"-",""))</f>
        <v/>
      </c>
      <c r="M155" s="119"/>
      <c r="N155" s="174" t="str">
        <f t="shared" si="5"/>
        <v/>
      </c>
      <c r="O155" s="170" t="s">
        <v>1150</v>
      </c>
      <c r="P155" s="80"/>
    </row>
    <row r="156" spans="1:16" s="7" customFormat="1" ht="24" customHeight="1" outlineLevel="1" x14ac:dyDescent="0.25">
      <c r="A156" s="137">
        <v>43</v>
      </c>
      <c r="B156" s="166" t="s">
        <v>2671</v>
      </c>
      <c r="C156" s="167" t="s">
        <v>31</v>
      </c>
      <c r="D156" s="116"/>
      <c r="E156" s="138"/>
      <c r="F156" s="138"/>
      <c r="G156" s="165" t="str">
        <f t="shared" si="4"/>
        <v/>
      </c>
      <c r="H156" s="117"/>
      <c r="I156" s="116"/>
      <c r="J156" s="116"/>
      <c r="K156" s="68"/>
      <c r="L156" s="101" t="str">
        <f>+IF(AND(K156&gt;0,O156="Ejecución"),(K156/877802)*Tabla2815[[#This Row],[% participación]],IF(AND(K156&gt;0,O156&lt;&gt;"Ejecución"),"-",""))</f>
        <v/>
      </c>
      <c r="M156" s="119"/>
      <c r="N156" s="174" t="str">
        <f t="shared" si="5"/>
        <v/>
      </c>
      <c r="O156" s="170" t="s">
        <v>1150</v>
      </c>
      <c r="P156" s="80"/>
    </row>
    <row r="157" spans="1:16" s="7" customFormat="1" ht="24.75" customHeight="1" outlineLevel="1" x14ac:dyDescent="0.25">
      <c r="A157" s="137">
        <v>44</v>
      </c>
      <c r="B157" s="166" t="s">
        <v>2671</v>
      </c>
      <c r="C157" s="167" t="s">
        <v>31</v>
      </c>
      <c r="D157" s="116"/>
      <c r="E157" s="138"/>
      <c r="F157" s="138"/>
      <c r="G157" s="165" t="str">
        <f t="shared" si="4"/>
        <v/>
      </c>
      <c r="H157" s="117"/>
      <c r="I157" s="116"/>
      <c r="J157" s="116"/>
      <c r="K157" s="68"/>
      <c r="L157" s="101" t="str">
        <f>+IF(AND(K157&gt;0,O157="Ejecución"),(K157/877802)*Tabla2815[[#This Row],[% participación]],IF(AND(K157&gt;0,O157&lt;&gt;"Ejecución"),"-",""))</f>
        <v/>
      </c>
      <c r="M157" s="119"/>
      <c r="N157" s="174" t="str">
        <f t="shared" si="5"/>
        <v/>
      </c>
      <c r="O157" s="170" t="s">
        <v>1150</v>
      </c>
      <c r="P157" s="80"/>
    </row>
    <row r="158" spans="1:16" s="7" customFormat="1" ht="24.75" customHeight="1" outlineLevel="1" x14ac:dyDescent="0.25">
      <c r="A158" s="137">
        <v>45</v>
      </c>
      <c r="B158" s="166" t="s">
        <v>2671</v>
      </c>
      <c r="C158" s="167" t="s">
        <v>31</v>
      </c>
      <c r="D158" s="116"/>
      <c r="E158" s="138"/>
      <c r="F158" s="138"/>
      <c r="G158" s="165" t="str">
        <f t="shared" si="4"/>
        <v/>
      </c>
      <c r="H158" s="117"/>
      <c r="I158" s="116"/>
      <c r="J158" s="116"/>
      <c r="K158" s="68"/>
      <c r="L158" s="101" t="str">
        <f>+IF(AND(K158&gt;0,O158="Ejecución"),(K158/877802)*Tabla2815[[#This Row],[% participación]],IF(AND(K158&gt;0,O158&lt;&gt;"Ejecución"),"-",""))</f>
        <v/>
      </c>
      <c r="M158" s="119"/>
      <c r="N158" s="174" t="str">
        <f t="shared" si="5"/>
        <v/>
      </c>
      <c r="O158" s="170" t="s">
        <v>1150</v>
      </c>
      <c r="P158" s="80"/>
    </row>
    <row r="159" spans="1:16" s="7" customFormat="1" ht="24.75" customHeight="1" outlineLevel="1" x14ac:dyDescent="0.25">
      <c r="A159" s="137">
        <v>46</v>
      </c>
      <c r="B159" s="166" t="s">
        <v>2671</v>
      </c>
      <c r="C159" s="167" t="s">
        <v>31</v>
      </c>
      <c r="D159" s="116"/>
      <c r="E159" s="138"/>
      <c r="F159" s="138"/>
      <c r="G159" s="165" t="str">
        <f t="shared" si="4"/>
        <v/>
      </c>
      <c r="H159" s="117"/>
      <c r="I159" s="116"/>
      <c r="J159" s="116"/>
      <c r="K159" s="68"/>
      <c r="L159" s="101" t="str">
        <f>+IF(AND(K159&gt;0,O159="Ejecución"),(K159/877802)*Tabla2815[[#This Row],[% participación]],IF(AND(K159&gt;0,O159&lt;&gt;"Ejecución"),"-",""))</f>
        <v/>
      </c>
      <c r="M159" s="119"/>
      <c r="N159" s="174" t="str">
        <f t="shared" si="5"/>
        <v/>
      </c>
      <c r="O159" s="170" t="s">
        <v>1150</v>
      </c>
      <c r="P159" s="80"/>
    </row>
    <row r="160" spans="1:16" s="7" customFormat="1" ht="24.75" customHeight="1" outlineLevel="1" thickBot="1" x14ac:dyDescent="0.3">
      <c r="A160" s="137">
        <v>47</v>
      </c>
      <c r="B160" s="166" t="s">
        <v>2671</v>
      </c>
      <c r="C160" s="167" t="s">
        <v>31</v>
      </c>
      <c r="D160" s="116"/>
      <c r="E160" s="138"/>
      <c r="F160" s="138"/>
      <c r="G160" s="165" t="str">
        <f t="shared" si="4"/>
        <v/>
      </c>
      <c r="H160" s="117"/>
      <c r="I160" s="116"/>
      <c r="J160" s="116"/>
      <c r="K160" s="68"/>
      <c r="L160" s="101" t="str">
        <f>+IF(AND(K160&gt;0,O160="Ejecución"),(K160/877802)*Tabla2815[[#This Row],[% participación]],IF(AND(K160&gt;0,O160&lt;&gt;"Ejecución"),"-",""))</f>
        <v/>
      </c>
      <c r="M160" s="119"/>
      <c r="N160" s="174" t="str">
        <f t="shared" si="5"/>
        <v/>
      </c>
      <c r="O160" s="170" t="s">
        <v>1150</v>
      </c>
      <c r="P160" s="80"/>
    </row>
    <row r="161" spans="1:28" ht="23.1" customHeight="1" thickBot="1" x14ac:dyDescent="0.3">
      <c r="O161" s="178" t="str">
        <f>HYPERLINK("#Integrante_6!A1","INICIO")</f>
        <v>INICIO</v>
      </c>
    </row>
    <row r="162" spans="1:28" s="19" customFormat="1" ht="31.5" customHeight="1" thickBot="1" x14ac:dyDescent="0.3">
      <c r="A162" s="212" t="s">
        <v>13</v>
      </c>
      <c r="B162" s="213"/>
      <c r="C162" s="213"/>
      <c r="D162" s="213"/>
      <c r="E162" s="214"/>
      <c r="F162" s="213" t="s">
        <v>15</v>
      </c>
      <c r="G162" s="213"/>
      <c r="H162" s="213"/>
      <c r="I162" s="212" t="s">
        <v>16</v>
      </c>
      <c r="J162" s="213"/>
      <c r="K162" s="213"/>
      <c r="L162" s="213"/>
      <c r="M162" s="213"/>
      <c r="N162" s="213"/>
      <c r="O162" s="214"/>
      <c r="P162" s="77"/>
    </row>
    <row r="163" spans="1:28" ht="51.75" customHeight="1" x14ac:dyDescent="0.25">
      <c r="A163" s="237" t="s">
        <v>2664</v>
      </c>
      <c r="B163" s="238"/>
      <c r="C163" s="238"/>
      <c r="D163" s="238"/>
      <c r="E163" s="239"/>
      <c r="F163" s="240" t="s">
        <v>2665</v>
      </c>
      <c r="G163" s="240"/>
      <c r="H163" s="240"/>
      <c r="I163" s="237" t="s">
        <v>2635</v>
      </c>
      <c r="J163" s="238"/>
      <c r="K163" s="238"/>
      <c r="L163" s="238"/>
      <c r="M163" s="238"/>
      <c r="N163" s="238"/>
      <c r="O163" s="239"/>
    </row>
    <row r="164" spans="1:28" ht="9" customHeight="1" x14ac:dyDescent="0.25">
      <c r="A164" s="158"/>
      <c r="B164" s="159"/>
      <c r="C164" s="159"/>
      <c r="E164" s="8"/>
      <c r="F164" s="159"/>
      <c r="G164" s="159"/>
      <c r="H164" s="159"/>
      <c r="I164" s="158"/>
      <c r="J164" s="159"/>
      <c r="K164" s="5"/>
      <c r="L164" s="5"/>
      <c r="M164" s="5"/>
      <c r="N164" s="150"/>
      <c r="O164" s="8"/>
      <c r="Q164" s="4" t="s">
        <v>2649</v>
      </c>
    </row>
    <row r="165" spans="1:28" x14ac:dyDescent="0.25">
      <c r="A165" s="9"/>
      <c r="B165" s="241" t="s">
        <v>2618</v>
      </c>
      <c r="C165" s="241"/>
      <c r="D165" s="241"/>
      <c r="E165" s="8"/>
      <c r="F165" s="5"/>
      <c r="G165" s="242" t="s">
        <v>2618</v>
      </c>
      <c r="H165" s="242"/>
      <c r="I165" s="243" t="s">
        <v>1164</v>
      </c>
      <c r="J165" s="244"/>
      <c r="K165" s="244"/>
      <c r="L165" s="244"/>
      <c r="M165" s="244"/>
      <c r="N165" s="108"/>
      <c r="O165" s="8"/>
      <c r="S165" s="51"/>
    </row>
    <row r="166" spans="1:28" x14ac:dyDescent="0.25">
      <c r="A166" s="9"/>
      <c r="B166" s="5"/>
      <c r="C166" s="5"/>
      <c r="D166" s="151" t="s">
        <v>14</v>
      </c>
      <c r="E166" s="8"/>
      <c r="F166" s="5"/>
      <c r="G166" s="160" t="s">
        <v>14</v>
      </c>
      <c r="I166" s="9"/>
      <c r="J166" s="5"/>
      <c r="K166" s="5"/>
      <c r="L166" s="5"/>
      <c r="M166" s="5"/>
      <c r="N166" s="5"/>
      <c r="O166" s="8"/>
    </row>
    <row r="167" spans="1:28" x14ac:dyDescent="0.25">
      <c r="A167" s="9"/>
      <c r="D167" s="108"/>
      <c r="E167" s="8"/>
      <c r="F167" s="5"/>
      <c r="G167" s="108"/>
      <c r="I167" s="245" t="s">
        <v>2648</v>
      </c>
      <c r="J167" s="246"/>
      <c r="K167" s="246"/>
      <c r="L167" s="246"/>
      <c r="M167" s="246"/>
      <c r="N167" s="246"/>
      <c r="O167" s="247"/>
      <c r="U167" s="51"/>
    </row>
    <row r="168" spans="1:28" x14ac:dyDescent="0.25">
      <c r="A168" s="9"/>
      <c r="B168" s="215" t="s">
        <v>2662</v>
      </c>
      <c r="C168" s="215"/>
      <c r="D168" s="215"/>
      <c r="E168" s="8"/>
      <c r="F168" s="5"/>
      <c r="H168" s="82" t="s">
        <v>2661</v>
      </c>
      <c r="I168" s="245"/>
      <c r="J168" s="246"/>
      <c r="K168" s="246"/>
      <c r="L168" s="246"/>
      <c r="M168" s="246"/>
      <c r="N168" s="246"/>
      <c r="O168" s="247"/>
      <c r="Q168" s="51"/>
    </row>
    <row r="169" spans="1:28" x14ac:dyDescent="0.25">
      <c r="A169" s="9"/>
      <c r="B169" s="74" t="s">
        <v>2657</v>
      </c>
      <c r="C169" s="5"/>
      <c r="D169" s="5"/>
      <c r="E169" s="8"/>
      <c r="F169" s="81"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12" t="s">
        <v>2677</v>
      </c>
      <c r="B172" s="213"/>
      <c r="C172" s="213"/>
      <c r="D172" s="213"/>
      <c r="E172" s="213"/>
      <c r="F172" s="213"/>
      <c r="G172" s="213"/>
      <c r="H172" s="213"/>
      <c r="I172" s="213"/>
      <c r="J172" s="213"/>
      <c r="K172" s="213"/>
      <c r="L172" s="213"/>
      <c r="M172" s="213"/>
      <c r="N172" s="213"/>
      <c r="O172" s="214"/>
      <c r="P172" s="77"/>
    </row>
    <row r="173" spans="1:28" ht="15" customHeight="1" x14ac:dyDescent="0.25">
      <c r="A173" s="231" t="s">
        <v>2676</v>
      </c>
      <c r="B173" s="232"/>
      <c r="C173" s="232"/>
      <c r="D173" s="232"/>
      <c r="E173" s="232"/>
      <c r="F173" s="232"/>
      <c r="G173" s="232"/>
      <c r="H173" s="232"/>
      <c r="I173" s="232"/>
      <c r="J173" s="232"/>
      <c r="K173" s="232"/>
      <c r="L173" s="232"/>
      <c r="M173" s="232"/>
      <c r="N173" s="232"/>
      <c r="O173" s="233"/>
    </row>
    <row r="174" spans="1:28" ht="24" thickBot="1" x14ac:dyDescent="0.3">
      <c r="A174" s="234"/>
      <c r="B174" s="235"/>
      <c r="C174" s="235"/>
      <c r="D174" s="235"/>
      <c r="E174" s="235"/>
      <c r="F174" s="235"/>
      <c r="G174" s="235"/>
      <c r="H174" s="235"/>
      <c r="I174" s="235"/>
      <c r="J174" s="235"/>
      <c r="K174" s="235"/>
      <c r="L174" s="235"/>
      <c r="M174" s="235"/>
      <c r="N174" s="235"/>
      <c r="O174" s="23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1" t="s">
        <v>2670</v>
      </c>
      <c r="C176" s="201"/>
      <c r="D176" s="201"/>
      <c r="E176" s="201"/>
      <c r="F176" s="201"/>
      <c r="G176" s="201"/>
      <c r="H176" s="20"/>
      <c r="I176" s="208" t="s">
        <v>2674</v>
      </c>
      <c r="J176" s="209"/>
      <c r="K176" s="209"/>
      <c r="L176" s="209"/>
      <c r="M176" s="209"/>
      <c r="O176" s="178" t="str">
        <f>HYPERLINK("#Integrante_6!A1","INICIO")</f>
        <v>INICIO</v>
      </c>
      <c r="Q176" s="19"/>
      <c r="R176" s="19"/>
      <c r="S176" s="19"/>
      <c r="T176" s="19"/>
      <c r="U176" s="19"/>
      <c r="V176" s="19"/>
      <c r="W176" s="19"/>
      <c r="X176" s="19"/>
      <c r="Y176" s="19"/>
      <c r="Z176" s="19"/>
      <c r="AA176" s="19"/>
      <c r="AB176" s="19"/>
    </row>
    <row r="177" spans="1:28" ht="23.25" x14ac:dyDescent="0.25">
      <c r="A177" s="9"/>
      <c r="B177" s="202" t="s">
        <v>17</v>
      </c>
      <c r="C177" s="203"/>
      <c r="D177" s="204"/>
      <c r="E177" s="208" t="s">
        <v>2620</v>
      </c>
      <c r="F177" s="209"/>
      <c r="G177" s="210"/>
      <c r="H177" s="5"/>
      <c r="I177" s="202" t="s">
        <v>17</v>
      </c>
      <c r="J177" s="203"/>
      <c r="K177" s="203"/>
      <c r="L177" s="204"/>
      <c r="M177" s="262" t="s">
        <v>2679</v>
      </c>
      <c r="O177" s="8"/>
      <c r="Q177" s="19"/>
      <c r="R177" s="19"/>
      <c r="S177" s="157"/>
      <c r="T177" s="19"/>
      <c r="U177" s="19"/>
      <c r="V177" s="19"/>
      <c r="W177" s="19"/>
      <c r="X177" s="19"/>
      <c r="Y177" s="19"/>
      <c r="Z177" s="19"/>
      <c r="AA177" s="19"/>
      <c r="AB177" s="19"/>
    </row>
    <row r="178" spans="1:28" ht="23.25" x14ac:dyDescent="0.25">
      <c r="A178" s="9"/>
      <c r="B178" s="205"/>
      <c r="C178" s="206"/>
      <c r="D178" s="207"/>
      <c r="E178" s="157" t="s">
        <v>2621</v>
      </c>
      <c r="F178" s="157" t="s">
        <v>2622</v>
      </c>
      <c r="G178" s="157" t="s">
        <v>2623</v>
      </c>
      <c r="H178" s="5"/>
      <c r="I178" s="205"/>
      <c r="J178" s="206"/>
      <c r="K178" s="206"/>
      <c r="L178" s="207"/>
      <c r="M178" s="263"/>
      <c r="O178" s="8"/>
      <c r="Q178" s="19"/>
      <c r="R178" s="19"/>
      <c r="S178" s="157" t="s">
        <v>2623</v>
      </c>
      <c r="T178" s="19"/>
      <c r="U178" s="19"/>
      <c r="V178" s="19"/>
      <c r="W178" s="19"/>
      <c r="X178" s="19"/>
      <c r="Y178" s="19"/>
      <c r="Z178" s="19"/>
      <c r="AA178" s="19"/>
      <c r="AB178" s="19"/>
    </row>
    <row r="179" spans="1:28" ht="23.25" x14ac:dyDescent="0.25">
      <c r="A179" s="9"/>
      <c r="B179" s="254" t="s">
        <v>2670</v>
      </c>
      <c r="C179" s="254"/>
      <c r="D179" s="254"/>
      <c r="E179" s="24">
        <v>0.02</v>
      </c>
      <c r="F179" s="171"/>
      <c r="G179" s="172" t="str">
        <f>IF(F179&gt;0,SUM(E179+F179),"")</f>
        <v/>
      </c>
      <c r="H179" s="5"/>
      <c r="I179" s="251" t="s">
        <v>2672</v>
      </c>
      <c r="J179" s="252"/>
      <c r="K179" s="252"/>
      <c r="L179" s="253"/>
      <c r="M179" s="171"/>
      <c r="O179" s="8"/>
      <c r="Q179" s="19"/>
      <c r="R179" s="19"/>
      <c r="S179" s="172" t="str">
        <f>IF(M179&gt;0,SUM(L179+M179),"")</f>
        <v/>
      </c>
      <c r="T179" s="19"/>
      <c r="U179" s="19"/>
      <c r="V179" s="19"/>
      <c r="W179" s="19"/>
      <c r="X179" s="19"/>
      <c r="Y179" s="19"/>
      <c r="Z179" s="19"/>
      <c r="AA179" s="19"/>
      <c r="AB179" s="19"/>
    </row>
    <row r="180" spans="1:28" ht="23.25" hidden="1" x14ac:dyDescent="0.25">
      <c r="A180" s="9"/>
      <c r="B180" s="254" t="s">
        <v>1165</v>
      </c>
      <c r="C180" s="254"/>
      <c r="D180" s="254"/>
      <c r="E180" s="24">
        <v>0.02</v>
      </c>
      <c r="F180" s="69"/>
      <c r="G180" s="156" t="str">
        <f>IF(F180&gt;0,SUM(E180+F180),"")</f>
        <v/>
      </c>
      <c r="H180" s="5"/>
      <c r="I180" s="251" t="s">
        <v>1169</v>
      </c>
      <c r="J180" s="252"/>
      <c r="K180" s="253"/>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254" t="s">
        <v>1166</v>
      </c>
      <c r="C181" s="254"/>
      <c r="D181" s="254"/>
      <c r="E181" s="24">
        <v>0.02</v>
      </c>
      <c r="F181" s="69"/>
      <c r="G181" s="156" t="str">
        <f>IF(F181&gt;0,SUM(E181+F181),"")</f>
        <v/>
      </c>
      <c r="H181" s="5"/>
      <c r="I181" s="251" t="s">
        <v>1170</v>
      </c>
      <c r="J181" s="252"/>
      <c r="K181" s="253"/>
      <c r="L181" s="24">
        <v>0.02</v>
      </c>
      <c r="M181" s="69"/>
      <c r="N181" s="156" t="str">
        <f>IF(M181&gt;0,SUM(L181+M181),"")</f>
        <v/>
      </c>
      <c r="O181" s="8"/>
      <c r="Q181" s="19"/>
      <c r="R181" s="19"/>
      <c r="S181" s="19"/>
      <c r="T181" s="19"/>
      <c r="U181" s="19"/>
      <c r="V181" s="19"/>
      <c r="W181" s="19"/>
      <c r="X181" s="19"/>
      <c r="Y181" s="19"/>
      <c r="Z181" s="19"/>
      <c r="AA181" s="19"/>
      <c r="AB181" s="19"/>
    </row>
    <row r="182" spans="1:28" ht="23.25" hidden="1" x14ac:dyDescent="0.25">
      <c r="A182" s="9"/>
      <c r="B182" s="254" t="s">
        <v>1167</v>
      </c>
      <c r="C182" s="254"/>
      <c r="D182" s="254"/>
      <c r="E182" s="24">
        <v>0.03</v>
      </c>
      <c r="F182" s="69"/>
      <c r="G182" s="156" t="str">
        <f>IF(F182&gt;0,SUM(E182+F182),"")</f>
        <v/>
      </c>
      <c r="H182" s="5"/>
      <c r="I182" s="251" t="s">
        <v>1171</v>
      </c>
      <c r="J182" s="252"/>
      <c r="K182" s="253"/>
      <c r="L182" s="24">
        <v>0.02</v>
      </c>
      <c r="M182" s="69"/>
      <c r="N182" s="156"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51" t="s">
        <v>1172</v>
      </c>
      <c r="J183" s="252"/>
      <c r="K183" s="253"/>
      <c r="L183" s="24">
        <v>0.02</v>
      </c>
      <c r="M183" s="69"/>
      <c r="N183" s="156" t="str">
        <f>IF(M183&gt;0,SUM(L183+M183),"")</f>
        <v/>
      </c>
      <c r="O183" s="8"/>
      <c r="Q183" s="19"/>
      <c r="R183" s="19"/>
      <c r="S183" s="19"/>
      <c r="T183" s="19"/>
      <c r="U183" s="19"/>
      <c r="V183" s="19"/>
      <c r="W183" s="19"/>
      <c r="X183" s="19"/>
      <c r="Y183" s="19"/>
      <c r="Z183" s="19"/>
      <c r="AA183" s="19"/>
      <c r="AB183" s="19"/>
    </row>
    <row r="184" spans="1:28" x14ac:dyDescent="0.25">
      <c r="A184" s="9"/>
      <c r="B184" s="88" t="s">
        <v>2673</v>
      </c>
      <c r="C184" s="88"/>
      <c r="D184" s="88"/>
      <c r="E184" s="88"/>
      <c r="F184" s="88"/>
      <c r="G184" s="88"/>
      <c r="H184" s="88"/>
      <c r="I184" s="88"/>
      <c r="J184" s="88"/>
      <c r="K184" s="88"/>
      <c r="L184" s="88"/>
      <c r="M184" s="88"/>
      <c r="N184" s="89"/>
      <c r="O184" s="90"/>
    </row>
    <row r="185" spans="1:28" x14ac:dyDescent="0.25">
      <c r="A185" s="9"/>
      <c r="B185" s="91" t="s">
        <v>2632</v>
      </c>
      <c r="C185" s="177">
        <f>+SUM(G179:G182)</f>
        <v>0</v>
      </c>
      <c r="D185" s="162" t="s">
        <v>2633</v>
      </c>
      <c r="E185" s="95">
        <f>+(C185*SUM(K20:K35))</f>
        <v>0</v>
      </c>
      <c r="F185" s="93"/>
      <c r="G185" s="94"/>
      <c r="H185" s="89"/>
      <c r="I185" s="91" t="s">
        <v>2632</v>
      </c>
      <c r="J185" s="177">
        <f>M179</f>
        <v>0</v>
      </c>
      <c r="K185" s="255" t="s">
        <v>2633</v>
      </c>
      <c r="L185" s="255"/>
      <c r="M185" s="95">
        <f>+J185*K20</f>
        <v>0</v>
      </c>
      <c r="N185" s="96"/>
      <c r="O185" s="97"/>
    </row>
    <row r="186" spans="1:28" ht="15.75" thickBot="1" x14ac:dyDescent="0.3">
      <c r="A186" s="10"/>
      <c r="B186" s="98"/>
      <c r="C186" s="98"/>
      <c r="D186" s="98"/>
      <c r="E186" s="98"/>
      <c r="F186" s="98"/>
      <c r="G186" s="98"/>
      <c r="H186" s="98"/>
      <c r="I186" s="173" t="s">
        <v>2675</v>
      </c>
      <c r="J186" s="98"/>
      <c r="K186" s="98"/>
      <c r="L186" s="98"/>
      <c r="M186" s="98"/>
      <c r="N186" s="99"/>
      <c r="O186" s="100"/>
    </row>
    <row r="187" spans="1:28" ht="8.25" customHeight="1" thickBot="1" x14ac:dyDescent="0.3"/>
    <row r="188" spans="1:28" s="19" customFormat="1" ht="31.5" customHeight="1" thickBot="1" x14ac:dyDescent="0.3">
      <c r="A188" s="212" t="s">
        <v>18</v>
      </c>
      <c r="B188" s="213"/>
      <c r="C188" s="213"/>
      <c r="D188" s="213"/>
      <c r="E188" s="213"/>
      <c r="F188" s="213"/>
      <c r="G188" s="213"/>
      <c r="H188" s="213"/>
      <c r="I188" s="213"/>
      <c r="J188" s="213"/>
      <c r="K188" s="213"/>
      <c r="L188" s="213"/>
      <c r="M188" s="213"/>
      <c r="N188" s="213"/>
      <c r="O188" s="214"/>
      <c r="P188" s="77"/>
    </row>
    <row r="189" spans="1:28" ht="15" customHeight="1" x14ac:dyDescent="0.25">
      <c r="A189" s="231" t="s">
        <v>19</v>
      </c>
      <c r="B189" s="232"/>
      <c r="C189" s="232"/>
      <c r="D189" s="232"/>
      <c r="E189" s="232"/>
      <c r="F189" s="232"/>
      <c r="G189" s="232"/>
      <c r="H189" s="232"/>
      <c r="I189" s="232"/>
      <c r="J189" s="232"/>
      <c r="K189" s="232"/>
      <c r="L189" s="232"/>
      <c r="M189" s="232"/>
      <c r="N189" s="232"/>
      <c r="O189" s="233"/>
    </row>
    <row r="190" spans="1:28" ht="15.75" thickBot="1" x14ac:dyDescent="0.3">
      <c r="A190" s="234"/>
      <c r="B190" s="235"/>
      <c r="C190" s="235"/>
      <c r="D190" s="235"/>
      <c r="E190" s="235"/>
      <c r="F190" s="235"/>
      <c r="G190" s="235"/>
      <c r="H190" s="235"/>
      <c r="I190" s="235"/>
      <c r="J190" s="235"/>
      <c r="K190" s="235"/>
      <c r="L190" s="235"/>
      <c r="M190" s="235"/>
      <c r="N190" s="235"/>
      <c r="O190" s="236"/>
    </row>
    <row r="191" spans="1:28" x14ac:dyDescent="0.25">
      <c r="A191" s="9"/>
      <c r="B191" s="5"/>
      <c r="C191" s="5"/>
      <c r="D191" s="5"/>
      <c r="E191" s="5"/>
      <c r="F191" s="5"/>
      <c r="G191" s="5"/>
      <c r="H191" s="5"/>
      <c r="I191" s="5"/>
      <c r="J191" s="5"/>
      <c r="K191" s="5"/>
      <c r="L191" s="5"/>
      <c r="M191" s="5"/>
      <c r="N191" s="5"/>
      <c r="O191" s="8"/>
      <c r="Q191" s="146"/>
      <c r="R191" s="146"/>
      <c r="S191" s="146"/>
      <c r="T191" s="146"/>
    </row>
    <row r="192" spans="1:28" x14ac:dyDescent="0.25">
      <c r="A192" s="9"/>
      <c r="B192" s="228" t="s">
        <v>2641</v>
      </c>
      <c r="C192" s="228"/>
      <c r="E192" s="5" t="s">
        <v>20</v>
      </c>
      <c r="H192" s="160" t="s">
        <v>24</v>
      </c>
      <c r="J192" s="5" t="s">
        <v>2642</v>
      </c>
      <c r="K192" s="5"/>
      <c r="M192" s="5"/>
      <c r="N192" s="5"/>
      <c r="O192" s="8"/>
      <c r="Q192" s="147"/>
      <c r="R192" s="148"/>
      <c r="S192" s="148"/>
      <c r="T192" s="147"/>
    </row>
    <row r="193" spans="1:18" x14ac:dyDescent="0.25">
      <c r="A193" s="9"/>
      <c r="C193" s="121"/>
      <c r="D193" s="5"/>
      <c r="E193" s="120"/>
      <c r="F193" s="5"/>
      <c r="G193" s="5"/>
      <c r="H193" s="140"/>
      <c r="J193" s="5"/>
      <c r="K193" s="121"/>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12" t="s">
        <v>29</v>
      </c>
      <c r="B197" s="213"/>
      <c r="C197" s="213"/>
      <c r="D197" s="213"/>
      <c r="E197" s="213"/>
      <c r="F197" s="213"/>
      <c r="G197" s="213"/>
      <c r="H197" s="213"/>
      <c r="I197" s="213"/>
      <c r="J197" s="213"/>
      <c r="K197" s="213"/>
      <c r="L197" s="213"/>
      <c r="M197" s="213"/>
      <c r="N197" s="213"/>
      <c r="O197" s="214"/>
      <c r="P197" s="77"/>
    </row>
    <row r="198" spans="1:18" ht="21.75" thickBot="1" x14ac:dyDescent="0.3">
      <c r="A198" s="9"/>
      <c r="B198" s="5"/>
      <c r="C198" s="5"/>
      <c r="D198" s="5"/>
      <c r="E198" s="5"/>
      <c r="F198" s="5"/>
      <c r="G198" s="5"/>
      <c r="H198" s="5"/>
      <c r="I198" s="5"/>
      <c r="J198" s="5"/>
      <c r="K198" s="5"/>
      <c r="L198" s="5"/>
      <c r="M198" s="5"/>
      <c r="N198" s="5"/>
      <c r="O198" s="178" t="str">
        <f>HYPERLINK("#Integrante_6!A1","INICIO")</f>
        <v>INICIO</v>
      </c>
    </row>
    <row r="199" spans="1:18" ht="231" customHeight="1" x14ac:dyDescent="0.25">
      <c r="A199" s="9"/>
      <c r="B199" s="250" t="s">
        <v>2663</v>
      </c>
      <c r="C199" s="250"/>
      <c r="D199" s="250"/>
      <c r="E199" s="250"/>
      <c r="F199" s="250"/>
      <c r="G199" s="250"/>
      <c r="H199" s="250"/>
      <c r="I199" s="250"/>
      <c r="J199" s="250"/>
      <c r="K199" s="250"/>
      <c r="L199" s="250"/>
      <c r="M199" s="250"/>
      <c r="N199" s="250"/>
      <c r="O199" s="8"/>
    </row>
    <row r="200" spans="1:18" x14ac:dyDescent="0.25">
      <c r="A200" s="9"/>
      <c r="B200" s="225"/>
      <c r="C200" s="225"/>
      <c r="D200" s="225"/>
      <c r="E200" s="225"/>
      <c r="F200" s="225"/>
      <c r="G200" s="225"/>
      <c r="H200" s="225"/>
      <c r="I200" s="225"/>
      <c r="J200" s="225"/>
      <c r="K200" s="225"/>
      <c r="L200" s="225"/>
      <c r="M200" s="225"/>
      <c r="N200" s="225"/>
      <c r="O200" s="8"/>
    </row>
    <row r="201" spans="1:18" x14ac:dyDescent="0.25">
      <c r="A201" s="9"/>
      <c r="B201" s="226" t="s">
        <v>2653</v>
      </c>
      <c r="C201" s="227"/>
      <c r="D201" s="227"/>
      <c r="E201" s="227"/>
      <c r="F201" s="227"/>
      <c r="G201" s="227"/>
      <c r="H201" s="227"/>
      <c r="I201" s="227"/>
      <c r="J201" s="227"/>
      <c r="K201" s="227"/>
      <c r="L201" s="227"/>
      <c r="M201" s="227"/>
      <c r="N201" s="227"/>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0"/>
      <c r="D211" s="21"/>
      <c r="G211" s="27" t="s">
        <v>2625</v>
      </c>
      <c r="H211" s="141"/>
      <c r="J211" s="27" t="s">
        <v>2627</v>
      </c>
      <c r="K211" s="141"/>
      <c r="L211" s="21"/>
      <c r="M211" s="21"/>
      <c r="N211" s="21"/>
      <c r="O211" s="8"/>
    </row>
    <row r="212" spans="1:15" x14ac:dyDescent="0.25">
      <c r="A212" s="9"/>
      <c r="B212" s="27" t="s">
        <v>2624</v>
      </c>
      <c r="C212" s="140"/>
      <c r="D212" s="21"/>
      <c r="G212" s="27" t="s">
        <v>2626</v>
      </c>
      <c r="H212" s="141"/>
      <c r="J212" s="27" t="s">
        <v>2628</v>
      </c>
      <c r="K212" s="140"/>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mFO87r83OBMseEbxkMp9ZxD9jmyQ1RUVIi9KFJmBZ5mOFys9DjtBs6OTk2ORqWCIn1iBwt9pKiWkD/rBj8NTPw==" saltValue="aPbDoOHMv+/ZN4vLMVMjC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F48:F107 E114:F160 K193 C193">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48:K107">
      <formula1>0</formula1>
      <formula2>99999999999999900</formula2>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48:I107 I20:I35">
      <formula1>DEPARTAMENTO</formula1>
    </dataValidation>
    <dataValidation type="list" showInputMessage="1" showErrorMessage="1" sqref="J114:J160 J25:J35 J57:J107">
      <formula1>INDIRECT(I25)</formula1>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L48:L107 M114:M160 N165 O48:O107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2654</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2655</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metadata/properties"/>
    <ds:schemaRef ds:uri="http://schemas.microsoft.com/office/2006/documentManagement/types"/>
    <ds:schemaRef ds:uri="4fb10211-09fb-4e80-9f0b-184718d5d98c"/>
    <ds:schemaRef ds:uri="a65d333d-5b59-4810-bc94-b80d9325abbc"/>
    <ds:schemaRef ds:uri="http://purl.org/dc/elements/1.1/"/>
    <ds:schemaRef ds:uri="http://schemas.openxmlformats.org/package/2006/metadata/core-properties"/>
    <ds:schemaRef ds:uri="http://purl.org/dc/terms/"/>
    <ds:schemaRef ds:uri="http://schemas.microsoft.com/office/infopath/2007/PartnerControl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Portatil Dell</cp:lastModifiedBy>
  <cp:lastPrinted>2020-12-11T17:12:38Z</cp:lastPrinted>
  <dcterms:created xsi:type="dcterms:W3CDTF">2020-10-14T21:57:42Z</dcterms:created>
  <dcterms:modified xsi:type="dcterms:W3CDTF">2020-12-30T04:42:03Z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