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wnloads\"/>
    </mc:Choice>
  </mc:AlternateContent>
  <xr:revisionPtr revIDLastSave="0" documentId="13_ncr:1_{379BCEF7-FAA4-4120-BCD2-56E837B7395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<sst xmlns="http://schemas.openxmlformats.org/spreadsheetml/2006/main" count="4719" uniqueCount="2766">
  <si>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</si>
  <si>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</si>
  <si>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</si>
  <si>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</si>
  <si>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</si>
  <si>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</si>
  <si>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</si>
  <si>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</si>
  <si>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</si>
  <si>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</si>
  <si>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</si>
  <si>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</si>
  <si>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</si>
  <si>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</si>
  <si>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</si>
  <si>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</si>
  <si>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</si>
  <si>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</si>
  <si>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</si>
  <si>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</si>
  <si>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</si>
  <si>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</si>
  <si>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</si>
  <si>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</si>
  <si>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</si>
  <si>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</si>
  <si>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</si>
  <si>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</si>
  <si>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</si>
  <si>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</si>
  <si>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</si>
  <si>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</si>
  <si>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</si>
  <si>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</si>
  <si>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</si>
  <si>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</si>
  <si>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</si>
  <si>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</si>
  <si>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</si>
  <si>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</si>
  <si>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</si>
  <si>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</si>
  <si>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</si>
  <si>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</si>
  <si>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</si>
  <si>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</si>
  <si>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</si>
  <si>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</si>
  <si>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</si>
  <si>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</si>
  <si>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</si>
  <si>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</si>
  <si>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</si>
  <si>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</si>
  <si>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</si>
  <si>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</si>
  <si>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</si>
  <si>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</si>
  <si>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</si>
  <si>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</si>
  <si>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</si>
  <si>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</si>
  <si>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</si>
  <si>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</si>
  <si>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</si>
  <si>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</si>
  <si>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</si>
  <si>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</si>
  <si>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</si>
  <si>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</si>
  <si>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</si>
  <si>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</si>
  <si>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</si>
  <si>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</si>
  <si>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</si>
  <si>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</si>
  <si>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</si>
  <si>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</si>
  <si>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</si>
  <si>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</si>
  <si>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</si>
  <si>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</si>
  <si>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</si>
  <si>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</si>
  <si>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</si>
  <si>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</si>
  <si>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</si>
  <si>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</si>
  <si>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</si>
  <si>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</si>
  <si>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</si>
  <si>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</si>
  <si>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</si>
  <si>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</si>
  <si>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</si>
  <si>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</si>
  <si>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</si>
  <si>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</si>
  <si>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</si>
  <si>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</si>
  <si>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</si>
  <si>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</si>
  <si>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</si>
  <si>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</si>
  <si>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</si>
  <si>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</si>
  <si>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</si>
  <si>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</si>
  <si>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</si>
  <si>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</si>
  <si>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</si>
  <si>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</si>
  <si>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</si>
  <si>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</si>
  <si>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</si>
  <si>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</si>
  <si>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</si>
  <si>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</si>
  <si>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</si>
  <si>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</si>
  <si>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</si>
  <si>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</si>
  <si>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</si>
  <si>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</si>
  <si>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</si>
  <si>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</si>
  <si>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</si>
  <si>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</si>
  <si>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</si>
  <si>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</si>
  <si>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</si>
  <si>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</si>
  <si>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</si>
  <si>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</si>
  <si>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</si>
  <si>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</si>
  <si>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</si>
  <si>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</si>
  <si>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</si>
  <si>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</si>
  <si>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</si>
  <si>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</si>
  <si>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</si>
  <si>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</si>
  <si>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</si>
  <si>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</si>
  <si>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</si>
  <si>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</si>
  <si>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</si>
  <si>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</si>
  <si>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</si>
  <si>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</si>
  <si>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</si>
  <si>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</si>
  <si>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</si>
  <si>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</si>
  <si>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</si>
  <si>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</si>
  <si>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</si>
  <si>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</si>
  <si>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</si>
  <si>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</si>
  <si>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</si>
  <si>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</si>
  <si>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</si>
  <si>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</si>
  <si>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</si>
  <si>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</si>
  <si>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</si>
  <si>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</si>
  <si>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</si>
  <si>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</si>
  <si>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</si>
  <si>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</si>
  <si>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</si>
  <si>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</si>
  <si>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</si>
  <si>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</si>
  <si>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</si>
  <si>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</si>
  <si>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</si>
  <si>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</si>
  <si>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</si>
  <si>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</si>
  <si>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</si>
  <si>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</si>
  <si>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</si>
  <si>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</si>
  <si>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</si>
  <si>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</si>
  <si>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</si>
  <si>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</si>
  <si>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</si>
  <si>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</si>
  <si>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</si>
  <si>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</si>
  <si>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</si>
  <si>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</si>
  <si>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</si>
  <si>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</si>
  <si>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</si>
  <si>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</si>
  <si>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</si>
  <si>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</si>
  <si>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</si>
  <si>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</si>
  <si>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</si>
  <si>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</si>
  <si>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</si>
  <si>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</si>
  <si>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</si>
  <si>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</si>
  <si>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</si>
  <si>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</si>
  <si>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</si>
  <si>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</si>
  <si>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</si>
  <si>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</si>
  <si>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</si>
  <si>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</si>
  <si>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</si>
  <si>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</si>
  <si>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</si>
  <si>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</si>
  <si>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</si>
  <si>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</si>
  <si>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</si>
  <si>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</si>
  <si>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</si>
  <si>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</si>
  <si>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</si>
  <si>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</si>
  <si>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</si>
  <si>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</si>
  <si>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</si>
  <si>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</si>
  <si>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</si>
  <si>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</si>
  <si>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</si>
  <si>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</si>
  <si>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</si>
  <si>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</si>
  <si>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</si>
  <si>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</si>
  <si>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</si>
  <si>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</si>
  <si>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</si>
  <si>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</si>
  <si>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</si>
  <si>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</si>
  <si>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</si>
  <si>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</si>
  <si>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</si>
  <si>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</si>
  <si>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</si>
  <si>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</si>
  <si>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</si>
  <si>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</si>
  <si>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</si>
  <si>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</si>
  <si>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</si>
  <si>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</si>
  <si>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</si>
  <si>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</si>
  <si>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</si>
  <si>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</si>
  <si>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</si>
  <si>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</si>
  <si>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</si>
  <si>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</si>
  <si>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</si>
  <si>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</si>
  <si>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</si>
  <si>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</si>
  <si>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</si>
  <si>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</si>
  <si>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</si>
  <si>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</si>
  <si>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</si>
  <si>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</si>
  <si>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</si>
  <si>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</si>
  <si>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</si>
  <si>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</si>
  <si>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</si>
  <si>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</si>
  <si>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</si>
  <si>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</si>
  <si>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</si>
  <si>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</si>
  <si>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</si>
  <si>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</si>
  <si>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</si>
  <si>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</si>
  <si>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</si>
  <si>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</si>
  <si>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</si>
  <si>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</si>
  <si>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</si>
  <si>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</si>
  <si>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</si>
  <si>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</si>
  <si>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</si>
  <si>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</si>
  <si>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</si>
  <si>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</si>
  <si>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</si>
  <si>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</si>
  <si>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</si>
  <si>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</si>
  <si>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</si>
  <si>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</si>
  <si>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</si>
  <si>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</si>
  <si>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</si>
  <si>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</si>
  <si>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</si>
  <si>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</si>
  <si>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</si>
  <si>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</si>
  <si>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</si>
  <si>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</si>
  <si>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</si>
  <si>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</si>
  <si>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</si>
  <si>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</si>
  <si>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</si>
  <si>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</si>
  <si>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</si>
  <si>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</si>
  <si>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</si>
  <si>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</si>
  <si>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</si>
  <si>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</si>
  <si>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</si>
  <si>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</si>
  <si>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</si>
  <si>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</si>
  <si>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</si>
  <si>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</si>
  <si>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</si>
  <si>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</si>
  <si>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</si>
  <si>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</si>
  <si>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</si>
  <si>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</si>
  <si>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</si>
  <si>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</si>
  <si>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</si>
  <si>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</si>
  <si>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</si>
  <si>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</si>
  <si>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</si>
  <si>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</si>
  <si>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</si>
  <si>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</si>
  <si>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</si>
  <si>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</si>
  <si>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</si>
  <si>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</si>
  <si>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</si>
  <si>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</si>
  <si>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</si>
  <si>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</si>
  <si>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</si>
  <si>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</si>
  <si>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</si>
  <si>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</si>
  <si>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</si>
  <si>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</si>
  <si>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</si>
  <si>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</si>
  <si>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</si>
  <si>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</si>
  <si>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</si>
  <si>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</si>
  <si>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</si>
  <si>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</si>
  <si>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</si>
  <si>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</si>
  <si>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</si>
  <si>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</si>
  <si>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</si>
  <si>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</si>
  <si>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</si>
  <si>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</si>
  <si>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</si>
  <si>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</si>
  <si>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</si>
  <si>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</si>
  <si>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</si>
  <si>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</si>
  <si>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</si>
  <si>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</si>
  <si>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</si>
  <si>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</si>
  <si>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</si>
  <si>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</si>
  <si>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</si>
  <si>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</si>
  <si>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</si>
  <si>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</si>
  <si>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</si>
  <si>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</si>
  <si>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</si>
  <si>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</si>
  <si>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</si>
  <si>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</si>
  <si>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</si>
  <si>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</si>
  <si>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</si>
  <si>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</si>
  <si>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</si>
  <si>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</si>
  <si>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</si>
  <si>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</si>
  <si>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</si>
  <si>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</si>
  <si>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</si>
  <si>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</si>
  <si>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</si>
  <si>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</si>
  <si>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</si>
  <si>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</si>
  <si>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</si>
  <si>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</si>
  <si>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</si>
  <si>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</si>
  <si>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</si>
  <si>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</si>
  <si>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</si>
  <si>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</si>
  <si>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</si>
  <si>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</si>
  <si>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</si>
  <si>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</si>
  <si>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</si>
  <si>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</si>
  <si>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</si>
  <si>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</si>
  <si>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</si>
  <si>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</si>
  <si>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</si>
  <si>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</si>
  <si>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</si>
  <si>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</si>
  <si>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</si>
  <si>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</si>
  <si>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</si>
  <si>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</si>
  <si>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</si>
  <si>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</si>
  <si>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</si>
  <si>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</si>
  <si>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</si>
  <si>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</si>
  <si>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</si>
  <si>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</si>
  <si>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</si>
  <si>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</si>
  <si>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</si>
  <si>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</si>
  <si>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</si>
  <si>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</si>
  <si>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</si>
  <si>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</si>
  <si>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</si>
  <si>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</si>
  <si>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</si>
  <si>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</si>
  <si>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</si>
  <si>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</si>
  <si>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</si>
  <si>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</si>
  <si>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</si>
  <si>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</si>
  <si>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</si>
  <si>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</si>
  <si>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</si>
  <si>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</si>
  <si>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</si>
  <si>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</si>
  <si>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</si>
  <si>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</si>
  <si>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</si>
  <si>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</si>
  <si>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</si>
  <si>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</si>
  <si>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</si>
  <si>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</si>
  <si>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</si>
  <si>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</si>
  <si>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</si>
  <si>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</si>
  <si>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</si>
  <si>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</si>
  <si>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</si>
  <si>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</si>
  <si>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</si>
  <si>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</si>
  <si>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</si>
  <si>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</si>
  <si>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</si>
  <si>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</si>
  <si>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</si>
  <si>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</si>
  <si>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</si>
  <si>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</si>
  <si>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</si>
  <si>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</si>
  <si>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</si>
  <si>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</si>
  <si>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</si>
  <si>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</si>
  <si>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</si>
  <si>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</si>
  <si>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</si>
  <si>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</si>
  <si>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</si>
  <si>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</si>
  <si>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</si>
  <si>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</si>
  <si>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</si>
  <si>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</si>
  <si>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</si>
  <si>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</si>
  <si>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</si>
  <si>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</si>
  <si>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</si>
  <si>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</si>
  <si>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</si>
  <si>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</si>
  <si>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</si>
  <si>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</si>
  <si>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</si>
  <si>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</si>
  <si>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</si>
  <si>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</si>
  <si>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</si>
  <si>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</si>
  <si>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</si>
  <si>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</si>
  <si>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</si>
  <si>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</si>
  <si>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</si>
  <si>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</si>
  <si>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</si>
  <si>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</si>
  <si>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</si>
  <si>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</si>
  <si>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</si>
  <si>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</si>
  <si>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</si>
  <si>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</si>
  <si>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</si>
  <si>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</si>
  <si>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</si>
  <si>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</si>
  <si>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</si>
  <si>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</si>
  <si>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</si>
  <si>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</si>
  <si>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</si>
  <si>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</si>
  <si>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</si>
  <si>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</si>
  <si>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</si>
  <si>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</si>
  <si>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</si>
  <si>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</si>
  <si>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</si>
  <si>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</si>
  <si>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</si>
  <si>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</si>
  <si>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</si>
  <si>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</si>
  <si>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</si>
  <si>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</si>
  <si>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</si>
  <si>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</si>
  <si>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</si>
  <si>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</si>
  <si>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</si>
  <si>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</si>
  <si>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</si>
  <si>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</si>
  <si>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</si>
  <si>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</si>
  <si>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</si>
  <si>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</si>
  <si>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</si>
  <si>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</si>
  <si>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</si>
  <si>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</si>
  <si>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</si>
  <si>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</si>
  <si>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</si>
  <si>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</si>
  <si>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</si>
  <si>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</si>
  <si>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</si>
  <si>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</si>
  <si>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</si>
  <si>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</si>
  <si>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</si>
  <si>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</si>
  <si>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</si>
  <si>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</si>
  <si>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</si>
  <si>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</si>
  <si>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</si>
  <si>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</si>
  <si>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</si>
  <si>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</si>
  <si>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</si>
  <si>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</si>
  <si>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</si>
  <si>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</si>
  <si>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</si>
  <si>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</si>
  <si>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</si>
  <si>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</si>
  <si>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</si>
  <si>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</si>
  <si>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</si>
  <si>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</si>
  <si>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</si>
  <si>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</si>
  <si>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</si>
  <si>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</si>
  <si>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</si>
  <si>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</si>
  <si>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</si>
  <si>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</si>
  <si>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</si>
  <si>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</si>
  <si>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</si>
  <si>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</si>
  <si>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</si>
  <si>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</si>
  <si>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</si>
  <si>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</si>
  <si>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</si>
  <si>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</si>
  <si>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</si>
  <si>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</si>
  <si>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</si>
  <si>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</si>
  <si>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</si>
  <si>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</si>
  <si>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</si>
  <si>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</si>
  <si>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</si>
  <si>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</si>
  <si>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</si>
  <si>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</si>
  <si>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</si>
  <si>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</si>
  <si>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</si>
  <si>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</si>
  <si>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</si>
  <si>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</si>
  <si>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</si>
  <si>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</si>
  <si>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</si>
  <si>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</si>
  <si>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</si>
  <si>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</si>
  <si>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</si>
  <si>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</si>
  <si>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</si>
  <si>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</si>
  <si>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</si>
  <si>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</si>
  <si>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</si>
  <si>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</si>
  <si>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</si>
  <si>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</si>
  <si>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</si>
  <si>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</si>
  <si>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</si>
  <si>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</si>
  <si>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</si>
  <si>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</si>
  <si>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</si>
  <si>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</si>
  <si>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</si>
  <si>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</si>
  <si>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</si>
  <si>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</si>
  <si>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</si>
  <si>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</si>
  <si>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</si>
  <si>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</si>
  <si>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</si>
  <si>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</si>
  <si>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</si>
  <si>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</si>
  <si>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</si>
  <si>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</si>
  <si>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</si>
  <si>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</si>
  <si>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</si>
  <si>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</si>
  <si>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</si>
  <si>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</si>
  <si>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</si>
  <si>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</si>
  <si>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</si>
  <si>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</si>
  <si>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</si>
  <si>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</si>
  <si>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</si>
  <si>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</si>
  <si>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</si>
  <si>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</si>
  <si>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</si>
  <si>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</si>
  <si>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</si>
  <si>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</si>
  <si>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</si>
  <si>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</si>
  <si>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</si>
  <si>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</si>
  <si>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</si>
  <si>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</si>
  <si>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</si>
  <si>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</si>
  <si>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</si>
  <si>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</si>
  <si>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</si>
  <si>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</si>
  <si>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</si>
  <si>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</si>
  <si>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</si>
  <si>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</si>
  <si>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</si>
  <si>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</si>
  <si>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</si>
  <si>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</si>
  <si>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</si>
  <si>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</si>
  <si>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</si>
  <si>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</si>
  <si>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</si>
  <si>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</si>
  <si>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</si>
  <si>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</si>
  <si>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</si>
  <si>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</si>
  <si>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</si>
  <si>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</si>
  <si>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</si>
  <si>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</si>
  <si>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</si>
  <si>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</si>
  <si>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</si>
  <si>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</si>
  <si>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</si>
  <si>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</si>
  <si>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</si>
  <si>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</si>
  <si>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</si>
  <si>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</si>
  <si>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</si>
  <si>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</si>
  <si>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</si>
  <si>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</si>
  <si>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</si>
  <si>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</si>
  <si>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</si>
  <si>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</si>
  <si>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</si>
  <si>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</si>
  <si>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</si>
  <si>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</si>
  <si>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</si>
  <si>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</si>
  <si>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</si>
  <si>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</si>
  <si>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</si>
  <si>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</si>
  <si>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</si>
  <si>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</si>
  <si>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</si>
  <si>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</si>
  <si>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</si>
  <si>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</si>
  <si>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</si>
  <si>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</si>
  <si>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</si>
  <si>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</si>
  <si>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</si>
  <si>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</si>
  <si>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</si>
  <si>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</si>
  <si>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</si>
  <si>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</si>
  <si>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</si>
  <si>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</si>
  <si>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</si>
  <si>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</si>
  <si>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</si>
  <si>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</si>
  <si>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</si>
  <si>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</si>
  <si>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</si>
  <si>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</si>
  <si>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</si>
  <si>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</si>
  <si>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</si>
  <si>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</si>
  <si>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</si>
  <si>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</si>
  <si>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</si>
  <si>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</si>
  <si>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</si>
  <si>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</si>
  <si>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</si>
  <si>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</si>
  <si>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</si>
  <si>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</si>
  <si>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</si>
  <si>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</si>
  <si>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</si>
  <si>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</si>
  <si>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</si>
  <si>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</si>
  <si>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</si>
  <si>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</si>
  <si>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</si>
  <si>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</si>
  <si>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</si>
  <si>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</si>
  <si>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</si>
  <si>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</si>
  <si>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</si>
  <si>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</si>
  <si>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</si>
  <si>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</si>
  <si>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</si>
  <si>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</si>
  <si>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</si>
  <si>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</si>
  <si>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</si>
  <si>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</si>
  <si>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</si>
  <si>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</si>
  <si>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</si>
  <si>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</si>
  <si>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</si>
  <si>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</si>
  <si>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</si>
  <si>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</si>
  <si>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</si>
  <si>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</si>
  <si>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</si>
  <si>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</si>
  <si>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</si>
  <si>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</si>
  <si>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</si>
  <si>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</si>
  <si>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</si>
  <si>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</si>
  <si>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</si>
  <si>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</si>
  <si>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</si>
  <si>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</si>
  <si>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</si>
  <si>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</si>
  <si>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</si>
  <si>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</si>
  <si>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</si>
  <si>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</si>
  <si>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</si>
  <si>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</si>
  <si>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</si>
  <si>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</si>
  <si>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</si>
  <si>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</si>
  <si>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</si>
  <si>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</si>
  <si>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</si>
  <si>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</si>
  <si>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</si>
  <si>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</si>
  <si>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</si>
  <si>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</si>
  <si>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</si>
  <si>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</si>
  <si>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</si>
  <si>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</si>
  <si>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</si>
  <si>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</si>
  <si>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</si>
  <si>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</si>
  <si>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</si>
  <si>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</si>
  <si>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</si>
  <si>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</si>
  <si>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</si>
  <si>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</si>
  <si>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</si>
  <si>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</si>
  <si>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</si>
  <si>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</si>
  <si>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</si>
  <si>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</si>
  <si>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</si>
  <si>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</si>
  <si>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</si>
  <si>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</si>
  <si>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</si>
  <si>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</si>
  <si>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</si>
  <si>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</si>
  <si>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</si>
  <si>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</si>
  <si>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</si>
  <si>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</si>
  <si>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</si>
  <si>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</si>
  <si>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</si>
  <si>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</si>
  <si>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</si>
  <si>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</si>
  <si>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</si>
  <si>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</si>
  <si>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</si>
  <si>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</si>
  <si>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</si>
  <si>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</si>
  <si>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</si>
  <si>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</si>
  <si>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</si>
  <si>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</si>
  <si>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</si>
  <si>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</si>
  <si>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</si>
  <si>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</si>
  <si>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</si>
  <si>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</si>
  <si>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</si>
  <si>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</si>
  <si>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</si>
  <si>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</si>
  <si>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</si>
  <si>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</si>
  <si>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</si>
  <si>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</si>
  <si>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</si>
  <si>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</si>
  <si>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</si>
  <si>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</si>
  <si>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</si>
  <si>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</si>
  <si>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</si>
  <si>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</si>
  <si>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</si>
  <si>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</si>
  <si>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</si>
  <si>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</si>
  <si>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</si>
  <si>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</si>
  <si>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</si>
  <si>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</si>
  <si>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</si>
  <si>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</si>
  <si>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</si>
  <si>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</si>
  <si>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</si>
  <si>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</si>
  <si>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</si>
  <si>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</si>
  <si>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</si>
  <si>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</si>
  <si>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</si>
  <si>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</si>
  <si>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</si>
  <si>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</si>
  <si>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</si>
  <si>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</si>
  <si>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</si>
  <si>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</si>
  <si>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</si>
  <si>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</si>
  <si>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</si>
  <si>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</si>
  <si>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</si>
  <si>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</si>
  <si>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</si>
  <si>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</si>
  <si>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</si>
  <si>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</si>
  <si>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</si>
  <si>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</si>
  <si>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</si>
  <si>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</si>
  <si>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</si>
  <si>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</si>
  <si>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</si>
  <si>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</si>
  <si>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</si>
  <si>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</si>
  <si>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</si>
  <si>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</si>
  <si>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</si>
  <si>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</si>
  <si>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</si>
  <si>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</si>
  <si>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</si>
  <si>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</si>
  <si>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</si>
  <si>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</si>
  <si>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</si>
  <si>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</si>
  <si>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</si>
  <si>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</si>
  <si>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</si>
  <si>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</si>
  <si>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</si>
  <si>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</si>
  <si>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</si>
  <si>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</si>
  <si>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</si>
  <si>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</si>
  <si>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</si>
  <si>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</si>
  <si>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</si>
  <si>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</si>
  <si>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</si>
  <si>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</si>
  <si>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</si>
  <si>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</si>
  <si>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</si>
  <si>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</si>
  <si>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</si>
  <si>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</si>
  <si>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</si>
  <si>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</si>
  <si>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</si>
  <si>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</si>
  <si>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</si>
  <si>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</si>
  <si>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</si>
  <si>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</si>
  <si>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</si>
  <si>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</si>
  <si>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</si>
  <si>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</si>
  <si>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</si>
  <si>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</si>
  <si>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</si>
  <si>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</si>
  <si>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</si>
  <si>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</si>
  <si>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</si>
  <si>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</si>
  <si>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</si>
  <si>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</si>
  <si>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</si>
  <si>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</si>
  <si>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</si>
  <si>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</si>
  <si>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</si>
  <si>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</si>
  <si>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</si>
  <si>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</si>
  <si>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</si>
  <si>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</si>
  <si>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</si>
  <si>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</si>
  <si>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</si>
  <si>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</si>
  <si>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</si>
  <si>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</si>
  <si>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</si>
  <si>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</si>
  <si>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</si>
  <si>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</si>
  <si>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</si>
  <si>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</si>
  <si>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</si>
  <si>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</si>
  <si>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</si>
  <si>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</si>
  <si>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</si>
  <si>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</si>
  <si>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</si>
  <si>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</si>
  <si>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</si>
  <si>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</si>
  <si>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</si>
  <si>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</si>
  <si>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</si>
  <si>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</si>
  <si>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</si>
  <si>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</si>
  <si>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</si>
  <si>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</si>
  <si>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</si>
  <si>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</si>
  <si>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</si>
  <si>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</si>
  <si>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</si>
  <si>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</si>
  <si>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</si>
  <si>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</si>
  <si>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</si>
  <si>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</si>
  <si>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</si>
  <si>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</si>
  <si>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</si>
  <si>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</si>
  <si>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</si>
  <si>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</si>
  <si>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</si>
  <si>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</si>
  <si>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</si>
  <si>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</si>
  <si>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</si>
  <si>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</si>
  <si>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</si>
  <si>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</si>
  <si>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</si>
  <si>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</si>
  <si>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</si>
  <si>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</si>
  <si>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</si>
  <si>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</si>
  <si>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</si>
  <si>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</si>
  <si>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</si>
  <si>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</si>
  <si>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</si>
  <si>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</si>
  <si>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</si>
  <si>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</si>
  <si>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</si>
  <si>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</si>
  <si>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</si>
  <si>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</si>
  <si>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</si>
  <si>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</si>
  <si>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</si>
  <si>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</si>
  <si>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</si>
  <si>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</si>
  <si>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</si>
  <si>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</si>
  <si>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</si>
  <si>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</si>
  <si>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</si>
  <si>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</si>
  <si>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</si>
  <si>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</si>
  <si>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</si>
  <si>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</si>
  <si>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</si>
  <si>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</si>
  <si>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</si>
  <si>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</si>
  <si>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</si>
  <si>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</si>
  <si>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</si>
  <si>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</si>
  <si>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</si>
  <si>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</si>
  <si>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</si>
  <si>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</si>
  <si>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</si>
  <si>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</si>
  <si>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</si>
  <si>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</si>
  <si>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</si>
  <si>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</si>
  <si>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</si>
  <si>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</si>
  <si>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</si>
  <si>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</si>
  <si>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</si>
  <si>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</si>
  <si>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</si>
  <si>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</si>
  <si>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</si>
  <si>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</si>
  <si>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</si>
  <si>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</si>
  <si>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</si>
  <si>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</si>
  <si>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</si>
  <si>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</si>
  <si>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</si>
  <si>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</si>
  <si>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</si>
  <si>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</si>
  <si>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</si>
  <si>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</si>
  <si>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</si>
  <si>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</si>
  <si>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</si>
  <si>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</si>
  <si>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</si>
  <si>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</si>
  <si>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</si>
  <si>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</si>
  <si>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</si>
  <si>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</si>
  <si>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</si>
  <si>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</si>
  <si>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</si>
  <si>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</si>
  <si>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</si>
  <si>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</si>
  <si>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</si>
  <si>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</si>
  <si>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</si>
  <si>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</si>
  <si>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</si>
  <si>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</si>
  <si>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</si>
  <si>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</si>
  <si>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</si>
  <si>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</si>
  <si>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</si>
  <si>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</si>
  <si>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</si>
  <si>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</si>
  <si>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</si>
  <si>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</si>
  <si>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</si>
  <si>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</si>
  <si>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</si>
  <si>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</si>
  <si>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</si>
  <si>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</si>
  <si>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</si>
  <si>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</si>
  <si>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</si>
  <si>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</si>
  <si>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</si>
  <si>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</si>
  <si>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</si>
  <si>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</si>
  <si>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</si>
  <si>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</si>
  <si>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</si>
  <si>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</si>
  <si>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</si>
  <si>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</si>
  <si>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</si>
  <si>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</si>
  <si>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</si>
  <si>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</si>
  <si>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</si>
  <si>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</si>
  <si>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</si>
  <si>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</si>
  <si>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</si>
  <si>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</si>
  <si>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</si>
  <si>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</si>
  <si>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</si>
  <si>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</si>
  <si>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</si>
  <si>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</si>
  <si>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</si>
  <si>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</si>
  <si>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</si>
  <si>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</si>
  <si>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</si>
  <si>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</si>
  <si>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</si>
  <si>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</si>
  <si>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</si>
  <si>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</si>
  <si>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</si>
  <si>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</si>
  <si>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</si>
  <si>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</si>
  <si>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</si>
  <si>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</si>
  <si>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</si>
  <si>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</si>
  <si>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</si>
  <si>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</si>
  <si>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</si>
  <si>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</si>
  <si>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</si>
  <si>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</si>
  <si>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</si>
  <si>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</si>
  <si>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</si>
  <si>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</si>
  <si>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</si>
  <si>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</si>
  <si>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</si>
  <si>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</si>
  <si>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</si>
  <si>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</si>
  <si>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</si>
  <si>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</si>
  <si>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</si>
  <si>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</si>
  <si>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</si>
  <si>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</si>
  <si>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</si>
  <si>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</si>
  <si>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</si>
  <si>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</si>
  <si>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</si>
  <si>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</si>
  <si>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</si>
  <si>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</si>
  <si>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</si>
  <si>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</si>
  <si>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</si>
  <si>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</si>
  <si>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</si>
  <si>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</si>
  <si>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</si>
  <si>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</si>
  <si>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</si>
  <si>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</si>
  <si>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</si>
  <si>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</si>
  <si>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</si>
  <si>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</si>
  <si>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</si>
  <si>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</si>
  <si>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</si>
  <si>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</si>
  <si>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</si>
  <si>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</si>
  <si>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</si>
  <si>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</si>
  <si>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</si>
  <si>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</si>
  <si>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</si>
  <si>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</si>
  <si>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</si>
  <si>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</si>
  <si>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</si>
  <si>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</si>
  <si>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</si>
  <si>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</si>
  <si>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</si>
  <si>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</si>
  <si>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</si>
  <si>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</si>
  <si>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</si>
  <si>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</si>
  <si>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</si>
  <si>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</si>
  <si>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</si>
  <si>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</si>
  <si>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</si>
  <si>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</si>
  <si>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</si>
  <si>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</si>
  <si>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</si>
  <si>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</si>
  <si>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</si>
  <si>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</si>
  <si>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</si>
  <si>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</si>
  <si>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</si>
  <si>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</si>
  <si>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</si>
  <si>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</si>
  <si>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</si>
  <si>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</si>
  <si>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</si>
  <si>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</si>
  <si>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</si>
  <si>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</si>
  <si>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</si>
  <si>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</si>
  <si>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</si>
  <si>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</si>
  <si>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</si>
  <si>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</si>
  <si>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</si>
  <si>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</si>
  <si>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</si>
  <si>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</si>
  <si>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</si>
  <si>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</si>
  <si>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</si>
  <si>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</si>
  <si>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</si>
  <si>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</si>
  <si>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</si>
  <si>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</si>
  <si>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</si>
  <si>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</si>
  <si>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</si>
  <si>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</si>
  <si>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</si>
  <si>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</si>
  <si>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</si>
  <si>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</si>
  <si>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</si>
  <si>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</si>
  <si>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</si>
  <si>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</si>
  <si>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</si>
  <si>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</si>
  <si>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</si>
  <si>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</si>
  <si>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</si>
  <si>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</si>
  <si>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</si>
  <si>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</si>
  <si>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</si>
  <si>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</si>
  <si>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</si>
  <si>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</si>
  <si>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</si>
  <si>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</si>
  <si>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</si>
  <si>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</si>
  <si>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</si>
  <si>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</si>
  <si>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</si>
  <si>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</si>
  <si>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</si>
  <si>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</si>
  <si>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</si>
  <si>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</si>
  <si>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</si>
  <si>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</si>
  <si>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</si>
  <si>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</si>
  <si>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</si>
  <si>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</si>
  <si>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</si>
  <si>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</si>
  <si>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</si>
  <si>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</si>
  <si>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</si>
  <si>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</si>
  <si>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</si>
  <si>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</si>
  <si>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</si>
  <si>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</si>
  <si>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</si>
  <si>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</si>
  <si>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</si>
  <si>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</si>
  <si>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</si>
  <si>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</si>
  <si>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</si>
  <si>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</si>
  <si>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</si>
  <si>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</si>
  <si>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</si>
  <si>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</si>
  <si>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</si>
  <si>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</si>
  <si>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</si>
  <si>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</si>
  <si>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</si>
  <si>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</si>
  <si>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</si>
  <si>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</si>
  <si>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</si>
  <si>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</si>
  <si>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</si>
  <si>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</si>
  <si>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</si>
  <si>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</si>
  <si>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</si>
  <si>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</si>
  <si>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</si>
  <si>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</si>
  <si>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</si>
  <si>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</si>
  <si>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</si>
  <si>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</si>
  <si>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</si>
  <si>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</si>
  <si>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</si>
  <si>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</si>
  <si>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</si>
  <si>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</si>
  <si>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</si>
  <si>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</si>
  <si>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</si>
  <si>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</si>
  <si>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</si>
  <si>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</si>
  <si>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</si>
  <si>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</si>
  <si>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</si>
  <si>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</si>
  <si>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</si>
  <si>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</si>
  <si>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</si>
  <si>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</si>
  <si>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</si>
  <si>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</si>
  <si>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</si>
  <si>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</si>
  <si>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</si>
  <si>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</si>
  <si>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</si>
  <si>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</si>
  <si>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</si>
  <si>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</si>
  <si>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</si>
  <si>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</si>
  <si>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</si>
  <si>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</si>
  <si>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</si>
  <si>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</si>
  <si>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</si>
  <si>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</si>
  <si>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</si>
  <si>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</si>
  <si>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</si>
  <si>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</si>
  <si>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</si>
  <si>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</si>
  <si>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</si>
  <si>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</si>
  <si>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</si>
  <si>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</si>
  <si>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</si>
  <si>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</si>
  <si>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</si>
  <si>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</si>
  <si>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</si>
  <si>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</si>
  <si>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</si>
  <si>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</si>
  <si>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</si>
  <si>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</si>
  <si>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</si>
  <si>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</si>
  <si>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</si>
  <si>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</si>
  <si>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</si>
  <si>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</si>
  <si>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</si>
  <si>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</si>
  <si>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</si>
  <si>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</si>
  <si>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</si>
  <si>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</si>
  <si>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</si>
  <si>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</si>
  <si>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</si>
  <si>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</si>
  <si>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</si>
  <si>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</si>
  <si>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</si>
  <si>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</si>
  <si>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</si>
  <si>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</si>
  <si>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</si>
  <si>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</si>
  <si>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</si>
  <si>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</si>
  <si>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</si>
  <si>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</si>
  <si>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</si>
  <si>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</si>
  <si>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</si>
  <si>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</si>
  <si>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</si>
  <si>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</si>
  <si>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</si>
  <si>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</si>
  <si>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</si>
  <si>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</si>
  <si>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</si>
  <si>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</si>
  <si>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</si>
  <si>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</si>
  <si>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</si>
  <si>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</si>
  <si>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</si>
  <si>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</si>
  <si>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</si>
  <si>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</si>
  <si>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</si>
  <si>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</si>
  <si>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</si>
  <si>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</si>
  <si>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</si>
  <si>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</si>
  <si>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</si>
  <si>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</si>
  <si>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</si>
  <si>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</si>
  <si>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</si>
  <si>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</si>
  <si>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</si>
  <si>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</si>
  <si>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</si>
  <si>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</si>
  <si>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</si>
  <si>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</si>
  <si>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</si>
  <si>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</si>
  <si>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</si>
  <si>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</si>
  <si>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</si>
  <si>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</si>
  <si>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</si>
  <si>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</si>
  <si>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</si>
  <si>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</si>
  <si>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</si>
  <si>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</si>
  <si>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</si>
  <si>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</si>
  <si>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</si>
  <si>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</si>
  <si>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</si>
  <si>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</si>
  <si>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</si>
  <si>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</si>
  <si>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</si>
  <si>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</si>
  <si>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</si>
  <si>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</si>
  <si>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</si>
  <si>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</si>
  <si>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</si>
  <si>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</si>
  <si>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</si>
  <si>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</si>
  <si>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</si>
  <si>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</si>
  <si>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</si>
  <si>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</si>
  <si>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</si>
  <si>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</si>
  <si>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</si>
  <si>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</si>
  <si>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</si>
  <si>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</si>
  <si>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</si>
  <si>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</si>
  <si>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</si>
  <si>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</si>
  <si>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</si>
  <si>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</si>
  <si>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</si>
  <si>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</si>
  <si>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</si>
  <si>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</si>
  <si>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</si>
  <si>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</si>
  <si>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</si>
  <si>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</si>
  <si>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</si>
  <si>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</si>
  <si>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</si>
  <si>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</si>
  <si>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</si>
  <si>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</si>
  <si>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</si>
  <si>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</si>
  <si>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</si>
  <si>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</si>
  <si>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</si>
  <si>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</si>
  <si>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</si>
  <si>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</si>
  <si>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</si>
  <si>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</si>
  <si>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</si>
  <si>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</si>
  <si>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</si>
  <si>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</si>
  <si>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</si>
  <si>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</si>
  <si>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</si>
  <si>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</si>
  <si>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</si>
  <si>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</si>
  <si>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</si>
  <si>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</si>
  <si>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</si>
  <si>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</si>
  <si>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</si>
  <si>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</si>
  <si>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</si>
  <si>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</si>
  <si>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</si>
  <si>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</si>
  <si>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</si>
  <si>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</si>
  <si>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</si>
  <si>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</si>
  <si>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</si>
  <si>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</si>
  <si>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</si>
  <si>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</si>
  <si>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</si>
  <si>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</si>
  <si>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</si>
  <si>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</si>
  <si>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</si>
  <si>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</si>
  <si>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</si>
  <si>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</si>
  <si>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</si>
  <si>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</si>
  <si>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</si>
  <si>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</si>
  <si>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</si>
  <si>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</si>
  <si>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</si>
  <si>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</si>
  <si>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</si>
  <si>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</si>
  <si>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</si>
  <si>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</si>
  <si>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</si>
  <si>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</si>
  <si>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</si>
  <si>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</si>
  <si>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</si>
  <si>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</si>
  <si>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</si>
  <si>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</si>
  <si>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</si>
  <si>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</si>
  <si>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</si>
  <si>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</si>
  <si>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</si>
  <si>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</si>
  <si>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</si>
  <si>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</si>
  <si>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</si>
  <si>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</si>
  <si>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</si>
  <si>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</si>
  <si>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</si>
  <si>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</si>
  <si>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</si>
  <si>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</si>
  <si>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</si>
  <si>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</si>
  <si>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</si>
  <si>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</si>
  <si>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</si>
  <si>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</si>
  <si>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</si>
  <si>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</si>
  <si>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</si>
  <si>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</si>
  <si>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</si>
  <si>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</si>
  <si>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</si>
  <si>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</si>
  <si>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</si>
  <si>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</si>
  <si>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</si>
  <si>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</si>
  <si>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</si>
  <si>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</si>
  <si>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</si>
  <si>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</si>
  <si>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</si>
  <si>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</si>
  <si>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</si>
  <si>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</si>
  <si>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</si>
  <si>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</si>
  <si>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</si>
  <si>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</si>
  <si>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</si>
  <si>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</si>
  <si>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</si>
  <si>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</si>
  <si>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</si>
  <si>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</si>
  <si>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</si>
  <si>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</si>
  <si>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</si>
  <si>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</si>
  <si>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</si>
  <si>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</si>
  <si>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</si>
  <si>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</si>
  <si>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</si>
  <si>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</si>
  <si>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</si>
  <si>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</si>
  <si>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</si>
  <si>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</si>
  <si>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</si>
  <si>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</si>
  <si>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</si>
  <si>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</si>
  <si>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</si>
  <si>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</si>
  <si>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</si>
  <si>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</si>
  <si>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</si>
  <si>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</si>
  <si>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</si>
  <si>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</si>
  <si>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</si>
  <si>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</si>
  <si>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</si>
  <si>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</si>
  <si>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</si>
  <si>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</si>
  <si>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</si>
  <si>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</si>
  <si>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</si>
  <si>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</si>
  <si>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</si>
  <si>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</si>
  <si>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</si>
  <si>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</si>
  <si>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</si>
  <si>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</si>
  <si>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</si>
  <si>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</si>
  <si>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</si>
  <si>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</si>
  <si>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</si>
  <si>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</si>
  <si>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</si>
  <si>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</si>
  <si>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</si>
  <si>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</si>
  <si>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</si>
  <si>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</si>
  <si>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</si>
  <si>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</si>
  <si>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</si>
  <si>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</si>
  <si>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</si>
  <si>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</si>
  <si>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</si>
  <si>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</si>
  <si>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</si>
  <si>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</si>
  <si>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</si>
  <si>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</si>
  <si>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</si>
  <si>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</si>
  <si>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</si>
  <si>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</si>
  <si>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</si>
  <si>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</si>
  <si>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</si>
  <si>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</si>
  <si>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</si>
  <si>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</si>
  <si>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</si>
  <si>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</si>
  <si>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</si>
  <si>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</si>
  <si>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</si>
  <si>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</si>
  <si>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</si>
  <si>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</si>
  <si>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</si>
  <si>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</si>
  <si>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</si>
  <si>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</si>
  <si>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</si>
  <si>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</si>
  <si>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</si>
  <si>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</si>
  <si>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</si>
  <si>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</si>
  <si>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</si>
  <si>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</si>
  <si>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</si>
  <si>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</si>
  <si>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</si>
  <si>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</si>
  <si>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</si>
  <si>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</si>
  <si>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</si>
  <si>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</si>
  <si>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</si>
  <si>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</si>
  <si>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</si>
  <si>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</si>
  <si>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</si>
  <si>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</si>
  <si>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</si>
  <si>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</si>
  <si>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</si>
  <si>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</si>
  <si>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</si>
  <si>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</si>
  <si>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</si>
  <si>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</si>
  <si>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</si>
  <si>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</si>
  <si>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</si>
  <si>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</si>
  <si>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</si>
  <si>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</si>
  <si>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</si>
  <si>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</si>
  <si>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</si>
  <si>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</si>
  <si>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</si>
  <si>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</si>
  <si>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</si>
  <si>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</si>
  <si>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</si>
  <si>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</si>
  <si>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</si>
  <si>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</si>
  <si>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</si>
  <si>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</si>
  <si>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</si>
  <si>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</si>
  <si>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</si>
  <si>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</si>
  <si>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</si>
  <si>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</si>
  <si>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</si>
  <si>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</si>
  <si>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</si>
  <si>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</si>
  <si>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</si>
  <si>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</si>
  <si>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</si>
  <si>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</si>
  <si>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</si>
  <si>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</si>
  <si>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</si>
  <si>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</si>
  <si>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</si>
  <si>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</si>
  <si>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</si>
  <si>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</si>
  <si>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</si>
  <si>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</si>
  <si>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</si>
  <si>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</si>
  <si>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</si>
  <si>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</si>
  <si>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</si>
  <si>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</si>
  <si>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</si>
  <si>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</si>
  <si>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</si>
  <si>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</si>
  <si>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</si>
  <si>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</si>
  <si>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</si>
  <si>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</si>
  <si>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</si>
  <si>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</si>
  <si>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</si>
  <si>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</si>
  <si>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</si>
  <si>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</si>
  <si>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</si>
  <si>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</si>
  <si>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</si>
  <si>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</si>
  <si>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</si>
  <si>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</si>
  <si>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</si>
  <si>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</si>
  <si>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</si>
  <si>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</si>
  <si>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</si>
  <si>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</si>
  <si>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</si>
  <si>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</si>
  <si>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</si>
  <si>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</si>
  <si>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</si>
  <si>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</si>
  <si>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</si>
  <si>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</si>
  <si>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</si>
  <si>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</si>
  <si>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</si>
  <si>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</si>
  <si>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</si>
  <si>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</si>
  <si>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</si>
  <si>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</si>
  <si>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</si>
  <si>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</si>
  <si>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</si>
  <si>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</si>
  <si>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</si>
  <si>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</si>
  <si>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</si>
  <si>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</si>
  <si>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</si>
  <si>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</si>
  <si>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</si>
  <si>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</si>
  <si>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</si>
  <si>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</si>
  <si>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</si>
  <si>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</si>
  <si>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</si>
  <si>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</si>
  <si>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</si>
  <si>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</si>
  <si>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</si>
  <si>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</si>
  <si>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</si>
  <si>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</si>
  <si>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</si>
  <si>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</si>
  <si>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</si>
  <si>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</si>
  <si>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</si>
  <si>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</si>
  <si>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</si>
  <si>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</si>
  <si>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</si>
  <si>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</si>
  <si>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</si>
  <si>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</si>
  <si>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</si>
  <si>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</si>
  <si>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</si>
  <si>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</si>
  <si>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</si>
  <si>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</si>
  <si>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</si>
  <si>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</si>
  <si>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</si>
  <si>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</si>
  <si>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</si>
  <si>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</si>
  <si>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</si>
  <si>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</si>
  <si>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</si>
  <si>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</si>
  <si>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</si>
  <si>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</si>
  <si>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</si>
  <si>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</si>
  <si>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</si>
  <si>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</si>
  <si>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</si>
  <si>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</si>
  <si>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</si>
  <si>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</si>
  <si>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</si>
  <si>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</si>
  <si>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</si>
  <si>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</si>
  <si>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</si>
  <si>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</si>
  <si>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</si>
  <si>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</si>
  <si>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</si>
  <si>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</si>
  <si>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</si>
  <si>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</si>
  <si>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</si>
  <si>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</si>
  <si>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</si>
  <si>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</si>
  <si>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</si>
  <si>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</si>
  <si>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</si>
  <si>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</si>
  <si>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</si>
  <si>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</si>
  <si>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</si>
  <si>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</si>
  <si>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</si>
  <si>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</si>
  <si>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</si>
  <si>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</si>
  <si>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</si>
  <si>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</si>
  <si>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</si>
  <si>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</si>
  <si>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</si>
  <si>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</si>
  <si>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</si>
  <si>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</si>
  <si>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</si>
  <si>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</si>
  <si>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</si>
  <si>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</si>
  <si>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</si>
  <si>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</si>
  <si>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</si>
  <si>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</si>
  <si>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</si>
  <si>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</si>
  <si>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</si>
  <si>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</si>
  <si>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</si>
  <si>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</si>
  <si>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</si>
  <si>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</si>
  <si>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</si>
  <si>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</si>
  <si>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</si>
  <si>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</si>
  <si>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</si>
  <si>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</si>
  <si>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</si>
  <si>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</si>
  <si>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</si>
  <si>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</si>
  <si>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</si>
  <si>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</si>
  <si>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</si>
  <si>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</si>
  <si>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</si>
  <si>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</si>
  <si>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</si>
  <si>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</si>
  <si>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</si>
  <si>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</si>
  <si>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</si>
  <si>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</si>
  <si>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</si>
  <si>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</si>
  <si>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</si>
  <si>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</si>
  <si>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</si>
  <si>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</si>
  <si>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</si>
  <si>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</si>
  <si>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</si>
  <si>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</si>
  <si>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</si>
  <si>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</si>
  <si>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</si>
  <si>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</si>
  <si>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</si>
  <si>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</si>
  <si>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</si>
  <si>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</si>
  <si>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</si>
  <si>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</si>
  <si>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</si>
  <si>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</si>
  <si>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</si>
  <si>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</si>
  <si>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</si>
  <si>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</si>
  <si>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</si>
  <si>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</si>
  <si>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</si>
  <si>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</si>
  <si>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</si>
  <si>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</si>
  <si>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</si>
  <si>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</si>
  <si>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</si>
  <si>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</si>
  <si>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</si>
  <si>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</si>
  <si>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</si>
  <si>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</si>
  <si>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</si>
  <si>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</si>
  <si>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</si>
  <si>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</si>
  <si>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</si>
  <si>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</si>
  <si>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</si>
  <si>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</si>
  <si>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</si>
  <si>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</si>
  <si>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</si>
  <si>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</si>
  <si>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</si>
  <si>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</si>
  <si>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</si>
  <si>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</si>
  <si>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</si>
  <si>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</si>
  <si>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</si>
  <si>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</si>
  <si>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</si>
  <si>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</si>
  <si>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</si>
  <si>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</si>
  <si>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</si>
  <si>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</si>
  <si>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</si>
  <si>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</si>
  <si>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</si>
  <si>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</si>
  <si>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</si>
  <si>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</si>
  <si>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</si>
  <si>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</si>
  <si>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</si>
  <si>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</si>
  <si>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</si>
  <si>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</si>
  <si>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</si>
  <si>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</si>
  <si>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</si>
  <si>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</si>
  <si>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</si>
  <si>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</si>
  <si>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</si>
  <si>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</si>
  <si>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</si>
  <si>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</si>
  <si>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</si>
  <si>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</si>
  <si>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</si>
  <si>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</si>
  <si>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</si>
  <si>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</si>
  <si>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</si>
  <si>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</si>
  <si>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</si>
  <si>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</si>
  <si>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</si>
  <si>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</si>
  <si>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</si>
  <si>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</si>
  <si>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</si>
  <si>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</si>
  <si>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</si>
  <si>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</si>
  <si>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</si>
  <si>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</si>
  <si>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</si>
  <si>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</si>
  <si>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</si>
  <si>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</si>
  <si>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</si>
  <si>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</si>
  <si>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</si>
  <si>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</si>
  <si>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</si>
  <si>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</si>
  <si>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</si>
  <si>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</si>
  <si>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</si>
  <si>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</si>
  <si>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</si>
  <si>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</si>
  <si>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</si>
  <si>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</si>
  <si>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</si>
  <si>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</si>
  <si>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</si>
  <si>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</si>
  <si>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</si>
  <si>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</si>
  <si>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</si>
  <si>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</si>
  <si>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</si>
  <si>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</si>
  <si>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</si>
  <si>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</si>
  <si>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</si>
  <si>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</si>
  <si>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</si>
  <si>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</si>
  <si>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</si>
  <si>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</si>
  <si>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</si>
  <si>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</si>
  <si>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</si>
  <si>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</si>
  <si>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</si>
  <si>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</si>
  <si>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</si>
  <si>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</si>
  <si>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</si>
  <si>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</si>
  <si>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</si>
  <si>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</si>
  <si>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</si>
  <si>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</si>
  <si>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</si>
  <si>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</si>
  <si>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</si>
  <si>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</si>
  <si>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</si>
  <si>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</si>
  <si>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</si>
  <si>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</si>
  <si>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</si>
  <si>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</si>
  <si>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</si>
  <si>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</si>
  <si>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</si>
  <si>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</si>
  <si>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</si>
  <si>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</si>
  <si>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</si>
  <si>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</si>
  <si>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</si>
  <si>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</si>
  <si>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</si>
  <si>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</si>
  <si>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</si>
  <si>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</si>
  <si>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</si>
  <si>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</si>
  <si>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</si>
  <si>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</si>
  <si>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</si>
  <si>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</si>
  <si>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</si>
  <si>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</si>
  <si>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</si>
  <si>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</si>
  <si>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</si>
  <si>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</si>
  <si>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</si>
  <si>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</si>
  <si>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</si>
  <si>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</si>
  <si>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</si>
  <si>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</si>
  <si>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</si>
  <si>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</si>
  <si>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</si>
  <si>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</si>
  <si>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</si>
  <si>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</si>
  <si>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</si>
  <si>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</si>
  <si>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</si>
  <si>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</si>
  <si>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</si>
  <si>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</si>
  <si>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</si>
  <si>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</si>
  <si>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</si>
  <si>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</si>
  <si>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</si>
  <si>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</si>
  <si>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</si>
  <si>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</si>
  <si>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</si>
  <si>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</si>
  <si>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</si>
  <si>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</si>
  <si>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</si>
  <si>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</si>
  <si>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</si>
  <si>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</si>
  <si>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</si>
  <si>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</si>
  <si>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</si>
  <si>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</si>
  <si>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</si>
  <si>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</si>
  <si>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</si>
  <si>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</si>
  <si>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</si>
  <si>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</si>
  <si>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</si>
  <si>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</si>
  <si>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</si>
  <si>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</si>
  <si>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</si>
  <si>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</si>
  <si>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</si>
  <si>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</si>
  <si>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</si>
  <si>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</si>
  <si>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</si>
  <si>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</si>
  <si>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</si>
  <si>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</si>
  <si>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</si>
  <si>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</si>
  <si>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</si>
  <si>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</si>
  <si>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</si>
  <si>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</si>
  <si>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</si>
  <si>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</si>
  <si>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</si>
  <si>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</si>
  <si>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</si>
  <si>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</si>
  <si>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</si>
  <si>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</si>
  <si>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</si>
  <si>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</si>
  <si>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</si>
  <si>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</si>
  <si>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</si>
  <si>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</si>
  <si>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</si>
  <si>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</si>
  <si>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</si>
  <si>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</si>
  <si>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</si>
  <si>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</si>
  <si>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</si>
  <si>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</si>
  <si>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</si>
  <si>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</si>
  <si>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</si>
  <si>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</si>
  <si>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</si>
  <si>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</si>
  <si>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</si>
  <si>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</si>
  <si>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</si>
  <si>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</si>
  <si>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</si>
  <si>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</si>
  <si>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</si>
  <si>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</si>
  <si>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</si>
  <si>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</si>
  <si>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</si>
  <si>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</si>
  <si>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</si>
  <si>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</si>
  <si>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</si>
  <si>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</si>
  <si>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</si>
  <si>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</si>
  <si>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</si>
  <si>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</si>
  <si>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</si>
  <si>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</si>
  <si>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</si>
  <si>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</si>
  <si>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</si>
  <si>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</si>
  <si>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</si>
  <si>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</si>
  <si>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</si>
  <si>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</si>
  <si>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</si>
  <si>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</si>
  <si>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</si>
  <si>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</si>
  <si>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</si>
  <si>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</si>
  <si>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</si>
  <si>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</si>
  <si>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</si>
  <si>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</si>
  <si>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</si>
  <si>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</si>
  <si>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</si>
  <si>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</si>
  <si>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</si>
  <si>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</si>
  <si>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</si>
  <si>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</si>
  <si>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</si>
  <si>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</si>
  <si>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</si>
  <si>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</si>
  <si>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</si>
  <si>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</si>
  <si>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</si>
  <si>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</si>
  <si>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</si>
  <si>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</si>
  <si>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</si>
  <si>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</si>
  <si>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</si>
  <si>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</si>
  <si>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</si>
  <si>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</si>
  <si>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</si>
  <si>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</si>
  <si>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</si>
  <si>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</si>
  <si>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</si>
  <si>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</si>
  <si>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</si>
  <si>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</si>
  <si>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</si>
  <si>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</si>
  <si>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</si>
  <si>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</si>
  <si>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</si>
  <si>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</si>
  <si>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</si>
  <si>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</si>
  <si>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</si>
  <si>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</si>
  <si>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</si>
  <si>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</si>
  <si>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</si>
  <si>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</si>
  <si>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</si>
  <si>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</si>
  <si>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</si>
  <si>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</si>
  <si>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</si>
  <si>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</si>
  <si>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</si>
  <si>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</si>
  <si>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</si>
  <si>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</si>
  <si>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</si>
  <si>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</si>
  <si>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</si>
  <si>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</si>
  <si>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</si>
  <si>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</si>
  <si>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</si>
  <si>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</si>
  <si>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</si>
  <si>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</si>
  <si>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</si>
  <si>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</si>
  <si>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</si>
  <si>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</si>
  <si>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</si>
  <si>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</si>
  <si>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</si>
  <si>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</si>
  <si>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</si>
  <si>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</si>
  <si>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</si>
  <si>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</si>
  <si>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</si>
  <si>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</si>
  <si>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</si>
  <si>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</si>
  <si>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</si>
  <si>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</si>
  <si>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</si>
  <si>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</si>
  <si>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</si>
  <si>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</si>
  <si>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</si>
  <si>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</si>
  <si>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</si>
  <si>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</si>
  <si>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</si>
  <si>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</si>
  <si>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</si>
  <si>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</si>
  <si>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</si>
  <si>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</si>
  <si>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</si>
  <si>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</si>
  <si>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</si>
  <si>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</si>
  <si>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</si>
  <si>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</si>
  <si>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</si>
  <si>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</si>
  <si>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</si>
  <si>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</si>
  <si>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</si>
  <si>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</si>
  <si>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</si>
  <si>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</si>
  <si>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</si>
  <si>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</si>
  <si>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</si>
  <si>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</si>
  <si>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</si>
  <si>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</si>
  <si>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</si>
  <si>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</si>
  <si>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</si>
  <si>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</si>
  <si>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</si>
  <si>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</si>
  <si>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</si>
  <si>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</si>
  <si>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</si>
  <si>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</si>
  <si>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</si>
  <si>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</si>
  <si>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</si>
  <si>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</si>
  <si>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</si>
  <si>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</si>
  <si>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</si>
  <si>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</si>
  <si>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</si>
  <si>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</si>
  <si>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</si>
  <si>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</si>
  <si>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</si>
  <si>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</si>
  <si>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</si>
  <si>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</si>
  <si>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</si>
  <si>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</si>
  <si>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</si>
  <si>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</si>
  <si>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</si>
  <si>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</si>
  <si>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</si>
  <si>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</si>
  <si>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</si>
  <si>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</si>
  <si>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</si>
  <si>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</si>
  <si>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</si>
  <si>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</si>
  <si>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</si>
  <si>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</si>
  <si>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</si>
  <si>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</si>
  <si>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</si>
  <si>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</si>
  <si>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</si>
  <si>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</si>
  <si>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</si>
  <si>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</si>
  <si>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</si>
  <si>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</si>
  <si>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</si>
  <si>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</si>
  <si>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</si>
  <si>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</si>
  <si>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</si>
  <si>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</si>
  <si>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</si>
  <si>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</si>
  <si>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</si>
  <si>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</si>
  <si>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</si>
  <si>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</si>
  <si>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</si>
  <si>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</si>
  <si>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</si>
  <si>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</si>
  <si>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</si>
  <si>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</si>
  <si>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</si>
  <si>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</si>
  <si>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</si>
  <si>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</si>
  <si>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</si>
  <si>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</si>
  <si>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</si>
  <si>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</si>
  <si>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</si>
  <si>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</si>
  <si>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</si>
  <si>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</si>
  <si>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</si>
  <si>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</si>
  <si>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</si>
  <si>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</si>
  <si>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</si>
  <si>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</si>
  <si>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</si>
  <si>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</si>
  <si>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</si>
  <si>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</si>
  <si>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</si>
  <si>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</si>
  <si>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</si>
  <si>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</si>
  <si>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</si>
  <si>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</si>
  <si>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</si>
  <si>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</si>
  <si>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</si>
  <si>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</si>
  <si>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</si>
  <si>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</si>
  <si>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</si>
  <si>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</si>
  <si>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</si>
  <si>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</si>
  <si>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</si>
  <si>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</si>
  <si>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</si>
  <si>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</si>
  <si>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</si>
  <si>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</si>
  <si>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</si>
  <si>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</si>
  <si>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</si>
  <si>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</si>
  <si>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</si>
  <si>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</si>
  <si>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</si>
  <si>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</si>
  <si>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</si>
  <si>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</si>
  <si>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</si>
  <si>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</si>
  <si>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</si>
  <si>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</si>
  <si>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</si>
  <si>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</si>
  <si>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</si>
  <si>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</si>
  <si>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</si>
  <si>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</si>
  <si>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</si>
  <si>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</si>
  <si>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</si>
  <si>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</si>
  <si>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</si>
  <si>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</si>
  <si>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</si>
  <si>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</si>
  <si>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</si>
  <si>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</si>
  <si>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</si>
  <si>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</si>
  <si>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</si>
  <si>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</si>
  <si>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</si>
  <si>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</si>
  <si>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</si>
  <si>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</si>
  <si>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</si>
  <si>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</si>
  <si>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</si>
  <si>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</si>
  <si>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</si>
  <si>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</si>
  <si>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</si>
  <si>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</si>
  <si>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</si>
  <si>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</si>
  <si>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</si>
  <si>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</si>
  <si>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</si>
  <si>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</si>
  <si>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</si>
  <si>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</si>
  <si>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</si>
  <si>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</si>
  <si>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</si>
  <si>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</si>
  <si>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</si>
  <si>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</si>
  <si>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</si>
  <si>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</si>
  <si>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</si>
  <si>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</si>
  <si>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</si>
  <si>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</si>
  <si>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</si>
  <si>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</si>
  <si>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</si>
  <si>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</si>
  <si>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</si>
  <si>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</si>
  <si>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</si>
  <si>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</si>
  <si>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</si>
  <si>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</si>
  <si>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</si>
  <si>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</si>
  <si>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</si>
  <si>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2021-50-10001272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</si>
</sst>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topLeftCell="F157" zoomScale="70" zoomScaleNormal="7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5">
        <f ca="1">NOW()</f>
        <v>44194.813393865741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6" t="str">
        <f>HYPERLINK("#Integrante_1!A109","CAPACIDAD RESIDUAL")</f>
        <v>CAPACIDAD RESIDUAL</v>
      </c>
      <c r="F8" s="207"/>
      <c r="G8" s="208"/>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6" t="str">
        <f>HYPERLINK("#Integrante_1!A162","TALENTO HUMANO")</f>
        <v>TALENTO HUMANO</v>
      </c>
      <c r="F9" s="207"/>
      <c r="G9" s="208"/>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6" t="str">
        <f>HYPERLINK("#Integrante_1!F162","INFRAESTRUCTURA")</f>
        <v>INFRAESTRUCTURA</v>
      </c>
      <c r="F10" s="207"/>
      <c r="G10" s="208"/>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741</v>
      </c>
      <c r="I15" s="32" t="s">
        <v>2629</v>
      </c>
      <c r="J15" s="110" t="s">
        <v>2637</v>
      </c>
      <c r="L15" s="199" t="s">
        <v>8</v>
      </c>
      <c r="M15" s="199"/>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9"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09"/>
      <c r="I20" s="143" t="s">
        <v>741</v>
      </c>
      <c r="J20" s="144" t="s">
        <v>743</v>
      </c>
      <c r="K20" s="145">
        <v>3755884460</v>
      </c>
      <c r="L20" s="146">
        <v>43841</v>
      </c>
      <c r="M20" s="146">
        <v>44196</v>
      </c>
      <c r="N20" s="129">
        <f>+(M20-L20)/30</f>
        <v>11.833333333333334</v>
      </c>
      <c r="O20" s="132"/>
      <c r="U20" s="128"/>
      <c r="V20" s="107">
        <f ca="1">NOW()</f>
        <v>44194.813393865741</v>
      </c>
      <c r="W20" s="107">
        <f ca="1">NOW()</f>
        <v>44194.813393865741</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203" t="str">
        <f>VLOOKUP(B20,EAS!A2:B1439,2,0)</f>
        <v>ASOCIACIÓN DE PADRES DE FAMILIA HOGAR INFANTIL LAS TRAVESURAS DEL MUNICIPIO DE SAN FRANCISCO</v>
      </c>
      <c r="C38" s="203"/>
      <c r="D38" s="203"/>
      <c r="E38" s="203"/>
      <c r="F38" s="203"/>
      <c r="G38" s="5"/>
      <c r="H38" s="126"/>
      <c r="I38" s="213" t="s">
        <v>7</v>
      </c>
      <c r="J38" s="213"/>
      <c r="K38" s="213"/>
      <c r="L38" s="213"/>
      <c r="M38" s="213"/>
      <c r="N38" s="213"/>
      <c r="O38" s="127"/>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2733</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9"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2">
        <v>0.01</v>
      </c>
      <c r="G179" s="173">
        <f>IF(F179&gt;0,SUM(E179+F179),"")</f>
        <v>0.03</v>
      </c>
      <c r="H179" s="5"/>
      <c r="I179" s="235" t="s">
        <v>2674</v>
      </c>
      <c r="J179" s="236"/>
      <c r="K179" s="236"/>
      <c r="L179" s="237"/>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7" t="str">
        <f>IF(F180&gt;0,SUM(E180+F180),"")</f>
        <v/>
      </c>
      <c r="H180" s="5"/>
      <c r="I180" s="218" t="s">
        <v>1169</v>
      </c>
      <c r="J180" s="219"/>
      <c r="K180" s="220"/>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7" t="str">
        <f>IF(F181&gt;0,SUM(E181+F181),"")</f>
        <v/>
      </c>
      <c r="H181" s="5"/>
      <c r="I181" s="218" t="s">
        <v>1170</v>
      </c>
      <c r="J181" s="219"/>
      <c r="K181" s="220"/>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7" t="str">
        <f>IF(F182&gt;0,SUM(E182+F182),"")</f>
        <v/>
      </c>
      <c r="H182" s="5"/>
      <c r="I182" s="218" t="s">
        <v>1171</v>
      </c>
      <c r="J182" s="219"/>
      <c r="K182" s="220"/>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112676533.8</v>
      </c>
      <c r="F185" s="94"/>
      <c r="G185" s="95"/>
      <c r="H185" s="90"/>
      <c r="I185" s="92" t="s">
        <v>2632</v>
      </c>
      <c r="J185" s="178">
        <f>M179</f>
        <v>0.02</v>
      </c>
      <c r="K185" s="228" t="s">
        <v>2633</v>
      </c>
      <c r="L185" s="228"/>
      <c r="M185" s="96">
        <f>+J185*K20</f>
        <v>75117689.200000003</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3" t="s">
        <v>2641</v>
      </c>
      <c r="C192" s="243"/>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2734</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2737</v>
      </c>
      <c r="J211" s="27" t="s">
        <v>2627</v>
      </c>
      <c r="K211" s="142" t="s">
        <v>2735</v>
      </c>
      <c r="L211" s="21"/>
      <c r="M211" s="21"/>
      <c r="N211" s="21"/>
      <c r="O211" s="8"/>
    </row>
    <row r="212" spans="1:15" x14ac:dyDescent="0.25">
      <c r="A212" s="9"/>
      <c r="B212" s="27" t="s">
        <v>2624</v>
      </c>
      <c r="C212" s="141" t="s">
        <v>2734</v>
      </c>
      <c r="D212" s="21"/>
      <c r="G212" s="27" t="s">
        <v>2626</v>
      </c>
      <c r="H212" s="142" t="s">
        <v>2738</v>
      </c>
      <c r="J212" s="27" t="s">
        <v>2628</v>
      </c>
      <c r="K212" s="141"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opLeftCell="A172" zoomScale="85" zoomScaleNormal="85" zoomScaleSheetLayoutView="40" zoomScalePageLayoutView="40" workbookViewId="0">
      <selection activeCell="G193" sqref="G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5">
        <f ca="1">NOW()</f>
        <v>44194.813393865741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6" t="str">
        <f>HYPERLINK("#Integrante_2!A109","CAPACIDAD RESIDUAL")</f>
        <v>CAPACIDAD RESIDUAL</v>
      </c>
      <c r="F8" s="207"/>
      <c r="G8" s="208"/>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6" t="str">
        <f>HYPERLINK("#Integrante_2!A162","TALENTO HUMANO")</f>
        <v>TALENTO HUMANO</v>
      </c>
      <c r="F9" s="207"/>
      <c r="G9" s="208"/>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6" t="str">
        <f>HYPERLINK("#Integrante_2!F162","INFRAESTRUCTURA")</f>
        <v>INFRAESTRUCTURA</v>
      </c>
      <c r="F10" s="207"/>
      <c r="G10" s="208"/>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741</v>
      </c>
      <c r="I15" s="32" t="s">
        <v>2629</v>
      </c>
      <c r="J15" s="110" t="s">
        <v>2637</v>
      </c>
      <c r="L15" s="199" t="s">
        <v>8</v>
      </c>
      <c r="M15" s="199"/>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9"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09"/>
      <c r="I20" s="143" t="s">
        <v>741</v>
      </c>
      <c r="J20" s="144" t="s">
        <v>743</v>
      </c>
      <c r="K20" s="145">
        <v>3755884460</v>
      </c>
      <c r="L20" s="146">
        <v>43841</v>
      </c>
      <c r="M20" s="146">
        <v>44196</v>
      </c>
      <c r="N20" s="129">
        <f>+(M20-L20)/30</f>
        <v>11.833333333333334</v>
      </c>
      <c r="O20" s="132"/>
      <c r="U20" s="128"/>
      <c r="V20" s="107">
        <f ca="1">NOW()</f>
        <v>44194.813393865741</v>
      </c>
      <c r="W20" s="107">
        <f ca="1">NOW()</f>
        <v>44194.813393865741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203" t="str">
        <f>VLOOKUP(B20,EAS!A2:B1439,2,0)</f>
        <v>FUNDACION SEMILLAS PARA LA PAZ</v>
      </c>
      <c r="C38" s="203"/>
      <c r="D38" s="203"/>
      <c r="E38" s="203"/>
      <c r="F38" s="203"/>
      <c r="G38" s="5"/>
      <c r="H38" s="126"/>
      <c r="I38" s="213" t="s">
        <v>7</v>
      </c>
      <c r="J38" s="213"/>
      <c r="K38" s="213"/>
      <c r="L38" s="213"/>
      <c r="M38" s="213"/>
      <c r="N38" s="213"/>
      <c r="O38" s="127"/>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2739</v>
      </c>
      <c r="C48" s="120" t="s">
        <v>32</v>
      </c>
      <c r="D48" s="117" t="s">
        <v>2745</v>
      </c>
      <c r="E48" s="189">
        <v>42978</v>
      </c>
      <c r="F48" s="189">
        <v>43555</v>
      </c>
      <c r="G48" s="166">
        <f>IF(AND(E48&lt;&gt;"",F48&lt;&gt;""),((F48-E48)/30),"")</f>
        <v>19.233333333333334</v>
      </c>
      <c r="H48" s="118" t="s">
        <v>2757</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2740</v>
      </c>
      <c r="C49" s="120" t="s">
        <v>32</v>
      </c>
      <c r="D49" s="117" t="s">
        <v>2746</v>
      </c>
      <c r="E49" s="189">
        <v>42887</v>
      </c>
      <c r="F49" s="189">
        <v>43373</v>
      </c>
      <c r="G49" s="166">
        <f t="shared" ref="G49:G107" si="1">IF(AND(E49&lt;&gt;"",F49&lt;&gt;""),((F49-E49)/30),"")</f>
        <v>16.2</v>
      </c>
      <c r="H49" s="118" t="s">
        <v>2757</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2741</v>
      </c>
      <c r="C50" s="120" t="s">
        <v>32</v>
      </c>
      <c r="D50" s="117" t="s">
        <v>2747</v>
      </c>
      <c r="E50" s="189">
        <v>42933</v>
      </c>
      <c r="F50" s="189">
        <v>43465</v>
      </c>
      <c r="G50" s="166">
        <f t="shared" si="1"/>
        <v>17.733333333333334</v>
      </c>
      <c r="H50" s="118" t="s">
        <v>2758</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2742</v>
      </c>
      <c r="C51" s="120" t="s">
        <v>32</v>
      </c>
      <c r="D51" s="117" t="s">
        <v>2748</v>
      </c>
      <c r="E51" s="189">
        <v>42933</v>
      </c>
      <c r="F51" s="189">
        <v>43465</v>
      </c>
      <c r="G51" s="166">
        <f t="shared" si="1"/>
        <v>17.733333333333334</v>
      </c>
      <c r="H51" s="118" t="s">
        <v>2757</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2743</v>
      </c>
      <c r="C52" s="120" t="s">
        <v>32</v>
      </c>
      <c r="D52" s="117" t="s">
        <v>2749</v>
      </c>
      <c r="E52" s="189" t="s">
        <v>2753</v>
      </c>
      <c r="F52" s="189" t="s">
        <v>2755</v>
      </c>
      <c r="G52" s="166">
        <f t="shared" si="1"/>
        <v>15.1</v>
      </c>
      <c r="H52" s="118" t="s">
        <v>2759</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2743</v>
      </c>
      <c r="C53" s="120" t="s">
        <v>32</v>
      </c>
      <c r="D53" s="117" t="s">
        <v>2750</v>
      </c>
      <c r="E53" s="189" t="s">
        <v>2754</v>
      </c>
      <c r="F53" s="189" t="s">
        <v>2756</v>
      </c>
      <c r="G53" s="166">
        <f t="shared" si="1"/>
        <v>20.333333333333332</v>
      </c>
      <c r="H53" s="118" t="s">
        <v>2759</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2744</v>
      </c>
      <c r="C54" s="120" t="s">
        <v>31</v>
      </c>
      <c r="D54" s="117" t="s">
        <v>2751</v>
      </c>
      <c r="E54" s="189">
        <v>43922</v>
      </c>
      <c r="F54" s="189">
        <v>44165</v>
      </c>
      <c r="G54" s="166">
        <f t="shared" si="1"/>
        <v>8.1</v>
      </c>
      <c r="H54" s="118" t="s">
        <v>2760</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2744</v>
      </c>
      <c r="C55" s="120" t="s">
        <v>31</v>
      </c>
      <c r="D55" s="117" t="s">
        <v>2752</v>
      </c>
      <c r="E55" s="189">
        <v>43922</v>
      </c>
      <c r="F55" s="189">
        <v>44165</v>
      </c>
      <c r="G55" s="166">
        <f t="shared" si="1"/>
        <v>8.1</v>
      </c>
      <c r="H55" s="118" t="s">
        <v>2760</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9"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8"/>
      <c r="T177" s="19"/>
      <c r="U177" s="19"/>
      <c r="V177" s="19"/>
      <c r="W177" s="19"/>
      <c r="X177" s="19"/>
      <c r="Y177" s="19"/>
      <c r="Z177" s="19"/>
      <c r="AA177" s="19"/>
      <c r="AB177" s="19"/>
    </row>
    <row r="178" spans="1:28" ht="23.25" x14ac:dyDescent="0.25">
      <c r="A178" s="9"/>
      <c r="B178" s="257"/>
      <c r="C178" s="258"/>
      <c r="D178" s="259"/>
      <c r="E178" s="158" t="s">
        <v>2621</v>
      </c>
      <c r="F178" s="158" t="s">
        <v>2622</v>
      </c>
      <c r="G178" s="158" t="s">
        <v>2623</v>
      </c>
      <c r="H178" s="5"/>
      <c r="I178" s="257"/>
      <c r="J178" s="258"/>
      <c r="K178" s="258"/>
      <c r="L178" s="259"/>
      <c r="M178" s="239" t="s">
        <v>2622</v>
      </c>
      <c r="O178" s="8"/>
      <c r="Q178" s="19"/>
      <c r="R178" s="19"/>
      <c r="S178" s="158" t="s">
        <v>2623</v>
      </c>
      <c r="T178" s="19"/>
      <c r="U178" s="19"/>
      <c r="V178" s="19"/>
      <c r="W178" s="19"/>
      <c r="X178" s="19"/>
      <c r="Y178" s="19"/>
      <c r="Z178" s="19"/>
      <c r="AA178" s="19"/>
      <c r="AB178" s="19"/>
    </row>
    <row r="179" spans="1:28" ht="23.25" x14ac:dyDescent="0.25">
      <c r="A179" s="9"/>
      <c r="B179" s="227" t="s">
        <v>2670</v>
      </c>
      <c r="C179" s="227"/>
      <c r="D179" s="227"/>
      <c r="E179" s="24">
        <v>0.02</v>
      </c>
      <c r="F179" s="172">
        <v>0.01</v>
      </c>
      <c r="G179" s="173">
        <f>IF(F179&gt;0,SUM(E179+F179),"")</f>
        <v>0.03</v>
      </c>
      <c r="H179" s="5"/>
      <c r="I179" s="218" t="s">
        <v>2674</v>
      </c>
      <c r="J179" s="219"/>
      <c r="K179" s="219"/>
      <c r="L179" s="220"/>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7" t="str">
        <f>IF(F180&gt;0,SUM(E180+F180),"")</f>
        <v/>
      </c>
      <c r="H180" s="5"/>
      <c r="I180" s="218" t="s">
        <v>1169</v>
      </c>
      <c r="J180" s="219"/>
      <c r="K180" s="220"/>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7" t="str">
        <f>IF(F181&gt;0,SUM(E181+F181),"")</f>
        <v/>
      </c>
      <c r="H181" s="5"/>
      <c r="I181" s="218" t="s">
        <v>1170</v>
      </c>
      <c r="J181" s="219"/>
      <c r="K181" s="220"/>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7" t="str">
        <f>IF(F182&gt;0,SUM(E182+F182),"")</f>
        <v/>
      </c>
      <c r="H182" s="5"/>
      <c r="I182" s="218" t="s">
        <v>1171</v>
      </c>
      <c r="J182" s="219"/>
      <c r="K182" s="220"/>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112676533.8</v>
      </c>
      <c r="F185" s="94"/>
      <c r="G185" s="95"/>
      <c r="H185" s="90"/>
      <c r="I185" s="92" t="s">
        <v>2632</v>
      </c>
      <c r="J185" s="178">
        <f>M179</f>
        <v>0.02</v>
      </c>
      <c r="K185" s="228" t="s">
        <v>2633</v>
      </c>
      <c r="L185" s="228"/>
      <c r="M185" s="96">
        <f>+J185*K20</f>
        <v>75117689.200000003</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3" t="s">
        <v>2641</v>
      </c>
      <c r="C192" s="243"/>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2761</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5">
        <f ca="1">NOW()</f>
        <v>44194.813393865741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6" t="str">
        <f>HYPERLINK("#Integrante_3!A109","CAPACIDAD RESIDUAL")</f>
        <v>CAPACIDAD RESIDUAL</v>
      </c>
      <c r="F8" s="207"/>
      <c r="G8" s="208"/>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6" t="str">
        <f>HYPERLINK("#Integrante_3!A162","TALENTO HUMANO")</f>
        <v>TALENTO HUMANO</v>
      </c>
      <c r="F9" s="207"/>
      <c r="G9" s="208"/>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6" t="str">
        <f>HYPERLINK("#Integrante_3!F162","INFRAESTRUCTURA")</f>
        <v>INFRAESTRUCTURA</v>
      </c>
      <c r="F10" s="207"/>
      <c r="G10" s="208"/>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9" t="s">
        <v>8</v>
      </c>
      <c r="M15" s="199"/>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9"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9"/>
      <c r="I20" s="143"/>
      <c r="J20" s="144"/>
      <c r="K20" s="145"/>
      <c r="L20" s="146"/>
      <c r="M20" s="146"/>
      <c r="N20" s="129">
        <f>+(M20-L20)/30</f>
        <v>0</v>
      </c>
      <c r="O20" s="132"/>
      <c r="U20" s="128"/>
      <c r="V20" s="107">
        <f ca="1">NOW()</f>
        <v>44194.813393865741</v>
      </c>
      <c r="W20" s="107">
        <f ca="1">NOW()</f>
        <v>44194.813393865741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203" t="e">
        <f>VLOOKUP(B20,EAS!A2:B1439,2,0)</f>
        <v>#N/A</v>
      </c>
      <c r="C38" s="203"/>
      <c r="D38" s="203"/>
      <c r="E38" s="203"/>
      <c r="F38" s="203"/>
      <c r="G38" s="5"/>
      <c r="H38" s="126"/>
      <c r="I38" s="213" t="s">
        <v>7</v>
      </c>
      <c r="J38" s="213"/>
      <c r="K38" s="213"/>
      <c r="L38" s="213"/>
      <c r="M38" s="213"/>
      <c r="N38" s="213"/>
      <c r="O38" s="127"/>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9"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8"/>
      <c r="S175" s="19"/>
      <c r="T175" s="19"/>
      <c r="U175" s="19"/>
      <c r="V175" s="19"/>
      <c r="W175" s="19"/>
      <c r="X175" s="19"/>
      <c r="Y175" s="19"/>
      <c r="Z175" s="19"/>
      <c r="AA175" s="19"/>
      <c r="AB175" s="19"/>
    </row>
    <row r="176" spans="1:28" ht="23.25" x14ac:dyDescent="0.25">
      <c r="A176" s="9"/>
      <c r="B176" s="257"/>
      <c r="C176" s="258"/>
      <c r="D176" s="259"/>
      <c r="E176" s="158" t="s">
        <v>2621</v>
      </c>
      <c r="F176" s="158" t="s">
        <v>2622</v>
      </c>
      <c r="G176" s="158" t="s">
        <v>2623</v>
      </c>
      <c r="H176" s="5"/>
      <c r="I176" s="257"/>
      <c r="J176" s="258"/>
      <c r="K176" s="258"/>
      <c r="L176" s="259"/>
      <c r="M176" s="239"/>
      <c r="O176" s="8"/>
      <c r="Q176" s="19"/>
      <c r="R176" s="158" t="s">
        <v>2623</v>
      </c>
      <c r="S176" s="19"/>
      <c r="T176" s="19"/>
      <c r="U176" s="19"/>
      <c r="V176" s="19"/>
      <c r="W176" s="19"/>
      <c r="X176" s="19"/>
      <c r="Y176" s="19"/>
      <c r="Z176" s="19"/>
      <c r="AA176" s="19"/>
      <c r="AB176" s="19"/>
    </row>
    <row r="177" spans="1:28" ht="23.25" x14ac:dyDescent="0.25">
      <c r="A177" s="9"/>
      <c r="B177" s="227" t="s">
        <v>2670</v>
      </c>
      <c r="C177" s="227"/>
      <c r="D177" s="227"/>
      <c r="E177" s="24">
        <v>0.02</v>
      </c>
      <c r="F177" s="172"/>
      <c r="G177" s="173" t="str">
        <f>IF(F177&gt;0,SUM(E177+F177),"")</f>
        <v/>
      </c>
      <c r="H177" s="5"/>
      <c r="I177" s="218" t="s">
        <v>2674</v>
      </c>
      <c r="J177" s="219"/>
      <c r="K177" s="219"/>
      <c r="L177" s="220"/>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7" t="str">
        <f>IF(F178&gt;0,SUM(E178+F178),"")</f>
        <v/>
      </c>
      <c r="H178" s="5"/>
      <c r="I178" s="218" t="s">
        <v>1169</v>
      </c>
      <c r="J178" s="219"/>
      <c r="K178" s="220"/>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7" t="str">
        <f>IF(F179&gt;0,SUM(E179+F179),"")</f>
        <v/>
      </c>
      <c r="H179" s="5"/>
      <c r="I179" s="218" t="s">
        <v>1170</v>
      </c>
      <c r="J179" s="219"/>
      <c r="K179" s="220"/>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7" t="str">
        <f>IF(F180&gt;0,SUM(E180+F180),"")</f>
        <v/>
      </c>
      <c r="H180" s="5"/>
      <c r="I180" s="218" t="s">
        <v>1171</v>
      </c>
      <c r="J180" s="219"/>
      <c r="K180" s="220"/>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8" t="s">
        <v>2633</v>
      </c>
      <c r="L183" s="228"/>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3" t="s">
        <v>2641</v>
      </c>
      <c r="C190" s="243"/>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5">
        <f ca="1">NOW()</f>
        <v>44194.813393865741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6" t="str">
        <f>HYPERLINK("#Integrante_4!A109","CAPACIDAD RESIDUAL")</f>
        <v>CAPACIDAD RESIDUAL</v>
      </c>
      <c r="F8" s="207"/>
      <c r="G8" s="208"/>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6" t="str">
        <f>HYPERLINK("#Integrante_4!A162","TALENTO HUMANO")</f>
        <v>TALENTO HUMANO</v>
      </c>
      <c r="F9" s="207"/>
      <c r="G9" s="208"/>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6" t="str">
        <f>HYPERLINK("#Integrante_4!F162","INFRAESTRUCTURA")</f>
        <v>INFRAESTRUCTURA</v>
      </c>
      <c r="F10" s="207"/>
      <c r="G10" s="208"/>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9" t="s">
        <v>8</v>
      </c>
      <c r="M15" s="199"/>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9"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9"/>
      <c r="I20" s="143"/>
      <c r="J20" s="144"/>
      <c r="K20" s="145"/>
      <c r="L20" s="146"/>
      <c r="M20" s="146"/>
      <c r="N20" s="129">
        <f>+(M20-L20)/30</f>
        <v>0</v>
      </c>
      <c r="O20" s="132"/>
      <c r="U20" s="128"/>
      <c r="V20" s="107">
        <f ca="1">NOW()</f>
        <v>44194.813393865741</v>
      </c>
      <c r="W20" s="107">
        <f ca="1">NOW()</f>
        <v>44194.813393865741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203" t="e">
        <f>VLOOKUP(B20,EAS!A2:B1439,2,0)</f>
        <v>#N/A</v>
      </c>
      <c r="C38" s="203"/>
      <c r="D38" s="203"/>
      <c r="E38" s="203"/>
      <c r="F38" s="203"/>
      <c r="G38" s="5"/>
      <c r="H38" s="126"/>
      <c r="I38" s="213" t="s">
        <v>7</v>
      </c>
      <c r="J38" s="213"/>
      <c r="K38" s="213"/>
      <c r="L38" s="213"/>
      <c r="M38" s="213"/>
      <c r="N38" s="213"/>
      <c r="O38" s="127"/>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9"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8"/>
      <c r="S177" s="19"/>
      <c r="T177" s="19"/>
      <c r="U177" s="19"/>
      <c r="V177" s="19"/>
      <c r="W177" s="19"/>
      <c r="X177" s="19"/>
      <c r="Y177" s="19"/>
      <c r="Z177" s="19"/>
      <c r="AA177" s="19"/>
      <c r="AB177" s="19"/>
    </row>
    <row r="178" spans="1:28" ht="23.25" x14ac:dyDescent="0.25">
      <c r="A178" s="9"/>
      <c r="B178" s="257"/>
      <c r="C178" s="258"/>
      <c r="D178" s="259"/>
      <c r="E178" s="158" t="s">
        <v>2621</v>
      </c>
      <c r="F178" s="158" t="s">
        <v>2622</v>
      </c>
      <c r="G178" s="158" t="s">
        <v>2623</v>
      </c>
      <c r="H178" s="5"/>
      <c r="I178" s="257"/>
      <c r="J178" s="258"/>
      <c r="K178" s="258"/>
      <c r="L178" s="259"/>
      <c r="M178" s="239"/>
      <c r="O178" s="8"/>
      <c r="Q178" s="19"/>
      <c r="R178" s="158" t="s">
        <v>2623</v>
      </c>
      <c r="S178" s="19"/>
      <c r="T178" s="19"/>
      <c r="U178" s="19"/>
      <c r="V178" s="19"/>
      <c r="W178" s="19"/>
      <c r="X178" s="19"/>
      <c r="Y178" s="19"/>
      <c r="Z178" s="19"/>
      <c r="AA178" s="19"/>
      <c r="AB178" s="19"/>
    </row>
    <row r="179" spans="1:28" ht="23.25" x14ac:dyDescent="0.25">
      <c r="A179" s="9"/>
      <c r="B179" s="227" t="s">
        <v>2670</v>
      </c>
      <c r="C179" s="227"/>
      <c r="D179" s="227"/>
      <c r="E179" s="24">
        <v>0.02</v>
      </c>
      <c r="F179" s="172"/>
      <c r="G179" s="173" t="str">
        <f>IF(F179&gt;0,SUM(E179+F179),"")</f>
        <v/>
      </c>
      <c r="H179" s="5"/>
      <c r="I179" s="218" t="s">
        <v>2674</v>
      </c>
      <c r="J179" s="219"/>
      <c r="K179" s="219"/>
      <c r="L179" s="220"/>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7" t="str">
        <f>IF(F180&gt;0,SUM(E180+F180),"")</f>
        <v/>
      </c>
      <c r="H180" s="5"/>
      <c r="I180" s="218" t="s">
        <v>1169</v>
      </c>
      <c r="J180" s="219"/>
      <c r="K180" s="220"/>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7" t="str">
        <f>IF(F181&gt;0,SUM(E181+F181),"")</f>
        <v/>
      </c>
      <c r="H181" s="5"/>
      <c r="I181" s="218" t="s">
        <v>1170</v>
      </c>
      <c r="J181" s="219"/>
      <c r="K181" s="220"/>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7" t="str">
        <f>IF(F182&gt;0,SUM(E182+F182),"")</f>
        <v/>
      </c>
      <c r="H182" s="5"/>
      <c r="I182" s="218" t="s">
        <v>1171</v>
      </c>
      <c r="J182" s="219"/>
      <c r="K182" s="220"/>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8" t="s">
        <v>2633</v>
      </c>
      <c r="L185" s="228"/>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3" t="s">
        <v>2641</v>
      </c>
      <c r="C192" s="243"/>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5">
        <f ca="1">NOW()</f>
        <v>44194.813393865741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6" t="str">
        <f>HYPERLINK("#Integrante_5!A109","CAPACIDAD RESIDUAL")</f>
        <v>CAPACIDAD RESIDUAL</v>
      </c>
      <c r="F8" s="207"/>
      <c r="G8" s="208"/>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6" t="str">
        <f>HYPERLINK("#Integrante_5!A162","TALENTO HUMANO")</f>
        <v>TALENTO HUMANO</v>
      </c>
      <c r="F9" s="207"/>
      <c r="G9" s="208"/>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6" t="str">
        <f>HYPERLINK("#Integrante_5!F162","INFRAESTRUCTURA")</f>
        <v>INFRAESTRUCTURA</v>
      </c>
      <c r="F10" s="207"/>
      <c r="G10" s="208"/>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9" t="s">
        <v>8</v>
      </c>
      <c r="M15" s="199"/>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9"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9"/>
      <c r="I20" s="143"/>
      <c r="J20" s="144"/>
      <c r="K20" s="145"/>
      <c r="L20" s="146"/>
      <c r="M20" s="146"/>
      <c r="N20" s="129">
        <f>+(M20-L20)/30</f>
        <v>0</v>
      </c>
      <c r="O20" s="132"/>
      <c r="U20" s="128"/>
      <c r="V20" s="107">
        <f ca="1">NOW()</f>
        <v>44194.813393865741</v>
      </c>
      <c r="W20" s="107">
        <f ca="1">NOW()</f>
        <v>44194.813393865741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203" t="e">
        <f>VLOOKUP(B20,EAS!A2:B1439,2,0)</f>
        <v>#N/A</v>
      </c>
      <c r="C38" s="203"/>
      <c r="D38" s="203"/>
      <c r="E38" s="203"/>
      <c r="F38" s="203"/>
      <c r="G38" s="5"/>
      <c r="H38" s="126"/>
      <c r="I38" s="213" t="s">
        <v>7</v>
      </c>
      <c r="J38" s="213"/>
      <c r="K38" s="213"/>
      <c r="L38" s="213"/>
      <c r="M38" s="213"/>
      <c r="N38" s="213"/>
      <c r="O38" s="127"/>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9"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8"/>
      <c r="T175" s="19"/>
      <c r="U175" s="19"/>
      <c r="V175" s="19"/>
      <c r="W175" s="19"/>
      <c r="X175" s="19"/>
      <c r="Y175" s="19"/>
      <c r="Z175" s="19"/>
      <c r="AA175" s="19"/>
      <c r="AB175" s="19"/>
    </row>
    <row r="176" spans="1:28" ht="23.25" x14ac:dyDescent="0.25">
      <c r="A176" s="9"/>
      <c r="B176" s="257"/>
      <c r="C176" s="258"/>
      <c r="D176" s="259"/>
      <c r="E176" s="158" t="s">
        <v>2621</v>
      </c>
      <c r="F176" s="158" t="s">
        <v>2622</v>
      </c>
      <c r="G176" s="158" t="s">
        <v>2623</v>
      </c>
      <c r="H176" s="5"/>
      <c r="I176" s="257"/>
      <c r="J176" s="258"/>
      <c r="K176" s="258"/>
      <c r="L176" s="259"/>
      <c r="M176" s="239"/>
      <c r="O176" s="8"/>
      <c r="Q176" s="19"/>
      <c r="R176" s="19"/>
      <c r="S176" s="158" t="s">
        <v>2623</v>
      </c>
      <c r="T176" s="19"/>
      <c r="U176" s="19"/>
      <c r="V176" s="19"/>
      <c r="W176" s="19"/>
      <c r="X176" s="19"/>
      <c r="Y176" s="19"/>
      <c r="Z176" s="19"/>
      <c r="AA176" s="19"/>
      <c r="AB176" s="19"/>
    </row>
    <row r="177" spans="1:28" ht="23.25" x14ac:dyDescent="0.25">
      <c r="A177" s="9"/>
      <c r="B177" s="227" t="s">
        <v>2670</v>
      </c>
      <c r="C177" s="227"/>
      <c r="D177" s="227"/>
      <c r="E177" s="24">
        <v>0.02</v>
      </c>
      <c r="F177" s="172"/>
      <c r="G177" s="173" t="str">
        <f>IF(F177&gt;0,SUM(E177+F177),"")</f>
        <v/>
      </c>
      <c r="H177" s="5"/>
      <c r="I177" s="218" t="s">
        <v>2672</v>
      </c>
      <c r="J177" s="219"/>
      <c r="K177" s="219"/>
      <c r="L177" s="220"/>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7" t="str">
        <f>IF(F178&gt;0,SUM(E178+F178),"")</f>
        <v/>
      </c>
      <c r="H178" s="5"/>
      <c r="I178" s="218" t="s">
        <v>1169</v>
      </c>
      <c r="J178" s="219"/>
      <c r="K178" s="220"/>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7" t="str">
        <f>IF(F179&gt;0,SUM(E179+F179),"")</f>
        <v/>
      </c>
      <c r="H179" s="5"/>
      <c r="I179" s="218" t="s">
        <v>1170</v>
      </c>
      <c r="J179" s="219"/>
      <c r="K179" s="220"/>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7" t="str">
        <f>IF(F180&gt;0,SUM(E180+F180),"")</f>
        <v/>
      </c>
      <c r="H180" s="5"/>
      <c r="I180" s="218" t="s">
        <v>1171</v>
      </c>
      <c r="J180" s="219"/>
      <c r="K180" s="220"/>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8" t="s">
        <v>2633</v>
      </c>
      <c r="L183" s="228"/>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3" t="s">
        <v>2641</v>
      </c>
      <c r="C190" s="243"/>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5">
        <f ca="1">NOW()</f>
        <v>44194.813393865741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6" t="str">
        <f>HYPERLINK("#Integrante_6!A109","CAPACIDAD RESIDUAL")</f>
        <v>CAPACIDAD RESIDUAL</v>
      </c>
      <c r="F8" s="207"/>
      <c r="G8" s="208"/>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6" t="str">
        <f>HYPERLINK("#Integrante_6!A162","TALENTO HUMANO")</f>
        <v>TALENTO HUMANO</v>
      </c>
      <c r="F9" s="207"/>
      <c r="G9" s="208"/>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6" t="str">
        <f>HYPERLINK("#Integrante_6!F162","INFRAESTRUCTURA")</f>
        <v>INFRAESTRUCTURA</v>
      </c>
      <c r="F10" s="207"/>
      <c r="G10" s="208"/>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9" t="s">
        <v>8</v>
      </c>
      <c r="M15" s="199"/>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9"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9"/>
      <c r="I20" s="143"/>
      <c r="J20" s="144"/>
      <c r="K20" s="145"/>
      <c r="L20" s="146"/>
      <c r="M20" s="146"/>
      <c r="N20" s="129">
        <f>+(M20-L20)/30</f>
        <v>0</v>
      </c>
      <c r="O20" s="132"/>
      <c r="U20" s="128"/>
      <c r="V20" s="107">
        <f ca="1">NOW()</f>
        <v>44194.813393865741</v>
      </c>
      <c r="W20" s="107">
        <f ca="1">NOW()</f>
        <v>44194.813393865741</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203" t="e">
        <f>VLOOKUP(B20,EAS!A2:B1439,2,0)</f>
        <v>#N/A</v>
      </c>
      <c r="C38" s="203"/>
      <c r="D38" s="203"/>
      <c r="E38" s="203"/>
      <c r="F38" s="203"/>
      <c r="G38" s="5"/>
      <c r="H38" s="126"/>
      <c r="I38" s="213" t="s">
        <v>7</v>
      </c>
      <c r="J38" s="213"/>
      <c r="K38" s="213"/>
      <c r="L38" s="213"/>
      <c r="M38" s="213"/>
      <c r="N38" s="213"/>
      <c r="O38" s="127"/>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9"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8"/>
      <c r="T177" s="19"/>
      <c r="U177" s="19"/>
      <c r="V177" s="19"/>
      <c r="W177" s="19"/>
      <c r="X177" s="19"/>
      <c r="Y177" s="19"/>
      <c r="Z177" s="19"/>
      <c r="AA177" s="19"/>
      <c r="AB177" s="19"/>
    </row>
    <row r="178" spans="1:28" ht="23.25" x14ac:dyDescent="0.25">
      <c r="A178" s="9"/>
      <c r="B178" s="257"/>
      <c r="C178" s="258"/>
      <c r="D178" s="259"/>
      <c r="E178" s="158" t="s">
        <v>2621</v>
      </c>
      <c r="F178" s="158" t="s">
        <v>2622</v>
      </c>
      <c r="G178" s="158" t="s">
        <v>2623</v>
      </c>
      <c r="H178" s="5"/>
      <c r="I178" s="257"/>
      <c r="J178" s="258"/>
      <c r="K178" s="258"/>
      <c r="L178" s="259"/>
      <c r="M178" s="239"/>
      <c r="O178" s="8"/>
      <c r="Q178" s="19"/>
      <c r="R178" s="19"/>
      <c r="S178" s="158" t="s">
        <v>2623</v>
      </c>
      <c r="T178" s="19"/>
      <c r="U178" s="19"/>
      <c r="V178" s="19"/>
      <c r="W178" s="19"/>
      <c r="X178" s="19"/>
      <c r="Y178" s="19"/>
      <c r="Z178" s="19"/>
      <c r="AA178" s="19"/>
      <c r="AB178" s="19"/>
    </row>
    <row r="179" spans="1:28" ht="23.25" x14ac:dyDescent="0.25">
      <c r="A179" s="9"/>
      <c r="B179" s="227" t="s">
        <v>2670</v>
      </c>
      <c r="C179" s="227"/>
      <c r="D179" s="227"/>
      <c r="E179" s="24">
        <v>0.02</v>
      </c>
      <c r="F179" s="172"/>
      <c r="G179" s="173" t="str">
        <f>IF(F179&gt;0,SUM(E179+F179),"")</f>
        <v/>
      </c>
      <c r="H179" s="5"/>
      <c r="I179" s="218" t="s">
        <v>2672</v>
      </c>
      <c r="J179" s="219"/>
      <c r="K179" s="219"/>
      <c r="L179" s="220"/>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7" t="str">
        <f>IF(F180&gt;0,SUM(E180+F180),"")</f>
        <v/>
      </c>
      <c r="H180" s="5"/>
      <c r="I180" s="218" t="s">
        <v>1169</v>
      </c>
      <c r="J180" s="219"/>
      <c r="K180" s="220"/>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7" t="str">
        <f>IF(F181&gt;0,SUM(E181+F181),"")</f>
        <v/>
      </c>
      <c r="H181" s="5"/>
      <c r="I181" s="218" t="s">
        <v>1170</v>
      </c>
      <c r="J181" s="219"/>
      <c r="K181" s="220"/>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7" t="str">
        <f>IF(F182&gt;0,SUM(E182+F182),"")</f>
        <v/>
      </c>
      <c r="H182" s="5"/>
      <c r="I182" s="218" t="s">
        <v>1171</v>
      </c>
      <c r="J182" s="219"/>
      <c r="K182" s="220"/>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8" t="s">
        <v>2633</v>
      </c>
      <c r="L185" s="228"/>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3" t="s">
        <v>2641</v>
      </c>
      <c r="C192" s="243"/>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4fb10211-09fb-4e80-9f0b-184718d5d98c"/>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2020-12-29T23:11:12Z</cp:lastPrinted>
  <dcterms:created xsi:type="dcterms:W3CDTF">2020-10-14T21:57:42Z</dcterms:created>
  <dcterms:modified xsi:type="dcterms:W3CDTF">2020-12-30T00:31:33Z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