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D0C23BC9-CA2E-48C8-BC21-8842B823326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<sst xmlns="http://schemas.openxmlformats.org/spreadsheetml/2006/main" count="4725" uniqueCount="2766">
  <si>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</si>
  <si>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</si>
  <si>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</si>
  <si>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</si>
  <si>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</si>
  <si>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</si>
  <si>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</si>
  <si>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</si>
  <si>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</si>
  <si>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</si>
  <si>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</si>
  <si>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</si>
  <si>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</si>
  <si>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</si>
  <si>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</si>
  <si>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</si>
  <si>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</si>
  <si>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</si>
  <si>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</si>
  <si>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</si>
  <si>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</si>
  <si>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</si>
  <si>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</si>
  <si>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</si>
  <si>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</si>
  <si>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</si>
  <si>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</si>
  <si>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</si>
  <si>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</si>
  <si>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</si>
  <si>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</si>
  <si>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</si>
  <si>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</si>
  <si>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</si>
  <si>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</si>
  <si>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</si>
  <si>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</si>
  <si>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</si>
  <si>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</si>
  <si>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</si>
  <si>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</si>
  <si>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</si>
  <si>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</si>
  <si>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</si>
  <si>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</si>
  <si>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</si>
  <si>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</si>
  <si>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</si>
  <si>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</si>
  <si>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</si>
  <si>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</si>
  <si>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</si>
  <si>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</si>
  <si>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</si>
  <si>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</si>
  <si>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</si>
  <si>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</si>
  <si>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</si>
  <si>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</si>
  <si>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</si>
  <si>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</si>
  <si>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</si>
  <si>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</si>
  <si>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</si>
  <si>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</si>
  <si>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</si>
  <si>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</si>
  <si>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</si>
  <si>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</si>
  <si>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</si>
  <si>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</si>
  <si>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</si>
  <si>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</si>
  <si>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</si>
  <si>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</si>
  <si>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</si>
  <si>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</si>
  <si>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</si>
  <si>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</si>
  <si>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</si>
  <si>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</si>
  <si>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</si>
  <si>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</si>
  <si>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</si>
  <si>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</si>
  <si>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</si>
  <si>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</si>
  <si>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</si>
  <si>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</si>
  <si>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</si>
  <si>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</si>
  <si>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</si>
  <si>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</si>
  <si>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</si>
  <si>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</si>
  <si>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</si>
  <si>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</si>
  <si>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</si>
  <si>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</si>
  <si>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</si>
  <si>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</si>
  <si>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</si>
  <si>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</si>
  <si>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</si>
  <si>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</si>
  <si>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</si>
  <si>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</si>
  <si>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</si>
  <si>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</si>
  <si>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</si>
  <si>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</si>
  <si>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</si>
  <si>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</si>
  <si>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</si>
  <si>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</si>
  <si>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</si>
  <si>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</si>
  <si>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</si>
  <si>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</si>
  <si>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</si>
  <si>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</si>
  <si>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</si>
  <si>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</si>
  <si>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</si>
  <si>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</si>
  <si>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</si>
  <si>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</si>
  <si>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</si>
  <si>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</si>
  <si>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</si>
  <si>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</si>
  <si>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</si>
  <si>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</si>
  <si>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</si>
  <si>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</si>
  <si>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</si>
  <si>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</si>
  <si>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</si>
  <si>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</si>
  <si>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</si>
  <si>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</si>
  <si>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</si>
  <si>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</si>
  <si>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</si>
  <si>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</si>
  <si>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</si>
  <si>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</si>
  <si>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</si>
  <si>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</si>
  <si>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</si>
  <si>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</si>
  <si>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</si>
  <si>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</si>
  <si>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</si>
  <si>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</si>
  <si>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</si>
  <si>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</si>
  <si>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</si>
  <si>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</si>
  <si>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</si>
  <si>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</si>
  <si>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</si>
  <si>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</si>
  <si>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</si>
  <si>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</si>
  <si>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</si>
  <si>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</si>
  <si>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</si>
  <si>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</si>
  <si>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</si>
  <si>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</si>
  <si>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</si>
  <si>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</si>
  <si>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</si>
  <si>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</si>
  <si>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</si>
  <si>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</si>
  <si>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</si>
  <si>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</si>
  <si>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</si>
  <si>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</si>
  <si>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</si>
  <si>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</si>
  <si>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</si>
  <si>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</si>
  <si>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</si>
  <si>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</si>
  <si>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</si>
  <si>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</si>
  <si>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</si>
  <si>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</si>
  <si>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</si>
  <si>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</si>
  <si>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</si>
  <si>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</si>
  <si>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</si>
  <si>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</si>
  <si>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</si>
  <si>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</si>
  <si>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</si>
  <si>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</si>
  <si>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</si>
  <si>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</si>
  <si>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</si>
  <si>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</si>
  <si>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</si>
  <si>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</si>
  <si>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</si>
  <si>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</si>
  <si>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</si>
  <si>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</si>
  <si>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</si>
  <si>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</si>
  <si>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</si>
  <si>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</si>
  <si>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</si>
  <si>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</si>
  <si>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</si>
  <si>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</si>
  <si>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</si>
  <si>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</si>
  <si>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</si>
  <si>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</si>
  <si>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</si>
  <si>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</si>
  <si>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</si>
  <si>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</si>
  <si>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</si>
  <si>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</si>
  <si>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</si>
  <si>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</si>
  <si>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</si>
  <si>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</si>
  <si>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</si>
  <si>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</si>
  <si>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</si>
  <si>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</si>
  <si>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</si>
  <si>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</si>
  <si>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</si>
  <si>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</si>
  <si>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</si>
  <si>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</si>
  <si>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</si>
  <si>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</si>
  <si>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</si>
  <si>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</si>
  <si>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</si>
  <si>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</si>
  <si>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</si>
  <si>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</si>
  <si>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</si>
  <si>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</si>
  <si>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</si>
  <si>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</si>
  <si>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</si>
  <si>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</si>
  <si>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</si>
  <si>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</si>
  <si>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</si>
  <si>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</si>
  <si>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</si>
  <si>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</si>
  <si>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</si>
  <si>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</si>
  <si>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</si>
  <si>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</si>
  <si>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</si>
  <si>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</si>
  <si>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</si>
  <si>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</si>
  <si>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</si>
  <si>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</si>
  <si>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</si>
  <si>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</si>
  <si>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</si>
  <si>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</si>
  <si>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</si>
  <si>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</si>
  <si>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</si>
  <si>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</si>
  <si>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</si>
  <si>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</si>
  <si>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</si>
  <si>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</si>
  <si>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</si>
  <si>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</si>
  <si>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</si>
  <si>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</si>
  <si>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</si>
  <si>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</si>
  <si>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</si>
  <si>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</si>
  <si>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</si>
  <si>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</si>
  <si>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</si>
  <si>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</si>
  <si>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</si>
  <si>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</si>
  <si>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</si>
  <si>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</si>
  <si>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</si>
  <si>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</si>
  <si>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</si>
  <si>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</si>
  <si>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</si>
  <si>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</si>
  <si>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</si>
  <si>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</si>
  <si>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</si>
  <si>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</si>
  <si>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</si>
  <si>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</si>
  <si>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</si>
  <si>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</si>
  <si>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</si>
  <si>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</si>
  <si>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</si>
  <si>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</si>
  <si>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</si>
  <si>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</si>
  <si>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</si>
  <si>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</si>
  <si>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</si>
  <si>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</si>
  <si>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</si>
  <si>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</si>
  <si>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</si>
  <si>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</si>
  <si>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</si>
  <si>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</si>
  <si>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</si>
  <si>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</si>
  <si>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</si>
  <si>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</si>
  <si>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</si>
  <si>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</si>
  <si>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</si>
  <si>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</si>
  <si>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</si>
  <si>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</si>
  <si>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</si>
  <si>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</si>
  <si>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</si>
  <si>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</si>
  <si>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</si>
  <si>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</si>
  <si>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</si>
  <si>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</si>
  <si>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</si>
  <si>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</si>
  <si>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</si>
  <si>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</si>
  <si>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</si>
  <si>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</si>
  <si>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</si>
  <si>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</si>
  <si>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</si>
  <si>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</si>
  <si>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</si>
  <si>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</si>
  <si>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</si>
  <si>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</si>
  <si>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</si>
  <si>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</si>
  <si>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</si>
  <si>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</si>
  <si>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</si>
  <si>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</si>
  <si>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</si>
  <si>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</si>
  <si>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</si>
  <si>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</si>
  <si>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</si>
  <si>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</si>
  <si>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</si>
  <si>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</si>
  <si>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</si>
  <si>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</si>
  <si>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</si>
  <si>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</si>
  <si>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</si>
  <si>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</si>
  <si>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</si>
  <si>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</si>
  <si>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</si>
  <si>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</si>
  <si>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</si>
  <si>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</si>
  <si>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</si>
  <si>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</si>
  <si>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</si>
  <si>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</si>
  <si>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</si>
  <si>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</si>
  <si>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</si>
  <si>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</si>
  <si>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</si>
  <si>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</si>
  <si>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</si>
  <si>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</si>
  <si>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</si>
  <si>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</si>
  <si>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</si>
  <si>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</si>
  <si>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</si>
  <si>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</si>
  <si>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</si>
  <si>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</si>
  <si>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</si>
  <si>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</si>
  <si>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</si>
  <si>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</si>
  <si>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</si>
  <si>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</si>
  <si>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</si>
  <si>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</si>
  <si>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</si>
  <si>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</si>
  <si>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</si>
  <si>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</si>
  <si>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</si>
  <si>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</si>
  <si>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</si>
  <si>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</si>
  <si>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</si>
  <si>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</si>
  <si>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</si>
  <si>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</si>
  <si>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</si>
  <si>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</si>
  <si>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</si>
  <si>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</si>
  <si>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</si>
  <si>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</si>
  <si>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</si>
  <si>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</si>
  <si>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</si>
  <si>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</si>
  <si>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</si>
  <si>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</si>
  <si>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</si>
  <si>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</si>
  <si>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</si>
  <si>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</si>
  <si>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</si>
  <si>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</si>
  <si>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</si>
  <si>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</si>
  <si>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</si>
  <si>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</si>
  <si>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</si>
  <si>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</si>
  <si>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</si>
  <si>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</si>
  <si>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</si>
  <si>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</si>
  <si>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</si>
  <si>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</si>
  <si>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</si>
  <si>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</si>
  <si>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</si>
  <si>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</si>
  <si>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</si>
  <si>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</si>
  <si>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</si>
  <si>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</si>
  <si>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</si>
  <si>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</si>
  <si>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</si>
  <si>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</si>
  <si>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</si>
  <si>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</si>
  <si>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</si>
  <si>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</si>
  <si>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</si>
  <si>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</si>
  <si>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</si>
  <si>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</si>
  <si>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</si>
  <si>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</si>
  <si>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</si>
  <si>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</si>
  <si>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</si>
  <si>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</si>
  <si>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</si>
  <si>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</si>
  <si>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</si>
  <si>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</si>
  <si>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</si>
  <si>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</si>
  <si>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</si>
  <si>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</si>
  <si>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</si>
  <si>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</si>
  <si>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</si>
  <si>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</si>
  <si>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</si>
  <si>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</si>
  <si>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</si>
  <si>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</si>
  <si>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</si>
  <si>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</si>
  <si>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</si>
  <si>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</si>
  <si>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</si>
  <si>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</si>
  <si>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</si>
  <si>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</si>
  <si>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</si>
  <si>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</si>
  <si>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</si>
  <si>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</si>
  <si>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</si>
  <si>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</si>
  <si>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</si>
  <si>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</si>
  <si>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</si>
  <si>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</si>
  <si>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</si>
  <si>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</si>
  <si>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</si>
  <si>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</si>
  <si>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</si>
  <si>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</si>
  <si>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</si>
  <si>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</si>
  <si>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</si>
  <si>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</si>
  <si>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</si>
  <si>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</si>
  <si>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</si>
  <si>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</si>
  <si>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</si>
  <si>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</si>
  <si>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</si>
  <si>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</si>
  <si>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</si>
  <si>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</si>
  <si>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</si>
  <si>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</si>
  <si>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</si>
  <si>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</si>
  <si>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</si>
  <si>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</si>
  <si>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</si>
  <si>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</si>
  <si>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</si>
  <si>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</si>
  <si>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</si>
  <si>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</si>
  <si>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</si>
  <si>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</si>
  <si>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</si>
  <si>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</si>
  <si>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</si>
  <si>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</si>
  <si>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</si>
  <si>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</si>
  <si>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</si>
  <si>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</si>
  <si>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</si>
  <si>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</si>
  <si>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</si>
  <si>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</si>
  <si>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</si>
  <si>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</si>
  <si>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</si>
  <si>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</si>
  <si>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</si>
  <si>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</si>
  <si>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</si>
  <si>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</si>
  <si>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</si>
  <si>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</si>
  <si>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</si>
  <si>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</si>
  <si>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</si>
  <si>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</si>
  <si>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</si>
  <si>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</si>
  <si>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</si>
  <si>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</si>
  <si>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</si>
  <si>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</si>
  <si>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</si>
  <si>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</si>
  <si>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</si>
  <si>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</si>
  <si>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</si>
  <si>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</si>
  <si>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</si>
  <si>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</si>
  <si>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</si>
  <si>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</si>
  <si>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</si>
  <si>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</si>
  <si>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</si>
  <si>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</si>
  <si>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</si>
  <si>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</si>
  <si>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</si>
  <si>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</si>
  <si>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</si>
  <si>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</si>
  <si>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</si>
  <si>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</si>
  <si>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</si>
  <si>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</si>
  <si>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</si>
  <si>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</si>
  <si>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</si>
  <si>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</si>
  <si>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</si>
  <si>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</si>
  <si>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</si>
  <si>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</si>
  <si>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</si>
  <si>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</si>
  <si>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</si>
  <si>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</si>
  <si>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</si>
  <si>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</si>
  <si>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</si>
  <si>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</si>
  <si>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</si>
  <si>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</si>
  <si>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</si>
  <si>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</si>
  <si>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</si>
  <si>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</si>
  <si>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</si>
  <si>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</si>
  <si>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</si>
  <si>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</si>
  <si>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</si>
  <si>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</si>
  <si>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</si>
  <si>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</si>
  <si>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</si>
  <si>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</si>
  <si>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</si>
  <si>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</si>
  <si>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</si>
  <si>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</si>
  <si>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</si>
  <si>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</si>
  <si>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</si>
  <si>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</si>
  <si>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</si>
  <si>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</si>
  <si>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</si>
  <si>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</si>
  <si>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</si>
  <si>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</si>
  <si>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</si>
  <si>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</si>
  <si>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</si>
  <si>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</si>
  <si>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</si>
  <si>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</si>
  <si>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</si>
  <si>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</si>
  <si>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</si>
  <si>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</si>
  <si>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</si>
  <si>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</si>
  <si>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</si>
  <si>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</si>
  <si>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</si>
  <si>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</si>
  <si>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</si>
  <si>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</si>
  <si>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</si>
  <si>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</si>
  <si>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</si>
  <si>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</si>
  <si>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</si>
  <si>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</si>
  <si>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</si>
  <si>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</si>
  <si>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</si>
  <si>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</si>
  <si>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</si>
  <si>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</si>
  <si>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</si>
  <si>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</si>
  <si>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</si>
  <si>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</si>
  <si>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</si>
  <si>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</si>
  <si>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</si>
  <si>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</si>
  <si>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</si>
  <si>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</si>
  <si>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</si>
  <si>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</si>
  <si>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</si>
  <si>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</si>
  <si>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</si>
  <si>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</si>
  <si>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</si>
  <si>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</si>
  <si>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</si>
  <si>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</si>
  <si>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</si>
  <si>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</si>
  <si>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</si>
  <si>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</si>
  <si>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</si>
  <si>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</si>
  <si>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</si>
  <si>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</si>
  <si>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</si>
  <si>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</si>
  <si>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</si>
  <si>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</si>
  <si>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</si>
  <si>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</si>
  <si>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</si>
  <si>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</si>
  <si>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</si>
  <si>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</si>
  <si>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</si>
  <si>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</si>
  <si>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</si>
  <si>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</si>
  <si>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</si>
  <si>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</si>
  <si>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</si>
  <si>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</si>
  <si>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</si>
  <si>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</si>
  <si>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</si>
  <si>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</si>
  <si>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</si>
  <si>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</si>
  <si>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</si>
  <si>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</si>
  <si>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</si>
  <si>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</si>
  <si>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</si>
  <si>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</si>
  <si>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</si>
  <si>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</si>
  <si>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</si>
  <si>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</si>
  <si>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</si>
  <si>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</si>
  <si>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</si>
  <si>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</si>
  <si>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</si>
  <si>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</si>
  <si>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</si>
  <si>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</si>
  <si>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</si>
  <si>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</si>
  <si>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</si>
  <si>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</si>
  <si>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</si>
  <si>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</si>
  <si>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</si>
  <si>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</si>
  <si>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</si>
  <si>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</si>
  <si>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</si>
  <si>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</si>
  <si>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</si>
  <si>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</si>
  <si>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</si>
  <si>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</si>
  <si>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</si>
  <si>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</si>
  <si>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</si>
  <si>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</si>
  <si>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</si>
  <si>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</si>
  <si>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</si>
  <si>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</si>
  <si>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</si>
  <si>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</si>
  <si>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</si>
  <si>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</si>
  <si>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</si>
  <si>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</si>
  <si>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</si>
  <si>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</si>
  <si>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</si>
  <si>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</si>
  <si>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</si>
  <si>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</si>
  <si>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</si>
  <si>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</si>
  <si>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</si>
  <si>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</si>
  <si>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</si>
  <si>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</si>
  <si>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</si>
  <si>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</si>
  <si>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</si>
  <si>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</si>
  <si>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</si>
  <si>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</si>
  <si>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</si>
  <si>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</si>
  <si>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</si>
  <si>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</si>
  <si>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</si>
  <si>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</si>
  <si>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</si>
  <si>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</si>
  <si>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</si>
  <si>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</si>
  <si>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</si>
  <si>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</si>
  <si>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</si>
  <si>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</si>
  <si>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</si>
  <si>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</si>
  <si>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</si>
  <si>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</si>
  <si>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</si>
  <si>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</si>
  <si>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</si>
  <si>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</si>
  <si>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</si>
  <si>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</si>
  <si>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</si>
  <si>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</si>
  <si>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</si>
  <si>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</si>
  <si>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</si>
  <si>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</si>
  <si>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</si>
  <si>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</si>
  <si>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</si>
  <si>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</si>
  <si>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</si>
  <si>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</si>
  <si>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</si>
  <si>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</si>
  <si>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</si>
  <si>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</si>
  <si>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</si>
  <si>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</si>
  <si>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</si>
  <si>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</si>
  <si>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</si>
  <si>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</si>
  <si>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</si>
  <si>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</si>
  <si>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</si>
  <si>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</si>
  <si>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</si>
  <si>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</si>
  <si>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</si>
  <si>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</si>
  <si>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</si>
  <si>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</si>
  <si>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</si>
  <si>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</si>
  <si>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</si>
  <si>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</si>
  <si>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</si>
  <si>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</si>
  <si>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</si>
  <si>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</si>
  <si>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</si>
  <si>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</si>
  <si>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</si>
  <si>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</si>
  <si>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</si>
  <si>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</si>
  <si>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</si>
  <si>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</si>
  <si>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</si>
  <si>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</si>
  <si>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</si>
  <si>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</si>
  <si>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</si>
  <si>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</si>
  <si>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</si>
  <si>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</si>
  <si>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</si>
  <si>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</si>
  <si>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</si>
  <si>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</si>
  <si>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</si>
  <si>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</si>
  <si>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</si>
  <si>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</si>
  <si>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</si>
  <si>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</si>
  <si>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</si>
  <si>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</si>
  <si>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</si>
  <si>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</si>
  <si>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</si>
  <si>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</si>
  <si>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</si>
  <si>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</si>
  <si>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</si>
  <si>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</si>
  <si>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</si>
  <si>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</si>
  <si>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</si>
  <si>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</si>
  <si>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</si>
  <si>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</si>
  <si>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</si>
  <si>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</si>
  <si>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</si>
  <si>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</si>
  <si>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</si>
  <si>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</si>
  <si>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</si>
  <si>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</si>
  <si>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</si>
  <si>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</si>
  <si>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</si>
  <si>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</si>
  <si>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</si>
  <si>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</si>
  <si>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</si>
  <si>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</si>
  <si>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</si>
  <si>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</si>
  <si>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</si>
  <si>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</si>
  <si>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</si>
  <si>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</si>
  <si>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</si>
  <si>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</si>
  <si>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</si>
  <si>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</si>
  <si>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</si>
  <si>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</si>
  <si>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</si>
  <si>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</si>
  <si>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</si>
  <si>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</si>
  <si>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</si>
  <si>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</si>
  <si>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</si>
  <si>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</si>
  <si>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</si>
  <si>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</si>
  <si>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</si>
  <si>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</si>
  <si>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</si>
  <si>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</si>
  <si>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</si>
  <si>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</si>
  <si>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</si>
  <si>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</si>
  <si>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</si>
  <si>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</si>
  <si>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</si>
  <si>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</si>
  <si>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</si>
  <si>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</si>
  <si>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</si>
  <si>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</si>
  <si>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</si>
  <si>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</si>
  <si>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</si>
  <si>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</si>
  <si>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</si>
  <si>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</si>
  <si>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</si>
  <si>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</si>
  <si>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</si>
  <si>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</si>
  <si>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</si>
  <si>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</si>
  <si>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</si>
  <si>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</si>
  <si>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</si>
  <si>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</si>
  <si>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</si>
  <si>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</si>
  <si>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</si>
  <si>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</si>
  <si>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</si>
  <si>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</si>
  <si>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</si>
  <si>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</si>
  <si>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</si>
  <si>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</si>
  <si>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</si>
  <si>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</si>
  <si>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</si>
  <si>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</si>
  <si>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</si>
  <si>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</si>
  <si>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</si>
  <si>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</si>
  <si>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</si>
  <si>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</si>
  <si>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</si>
  <si>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</si>
  <si>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</si>
  <si>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</si>
  <si>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</si>
  <si>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</si>
  <si>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</si>
  <si>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</si>
  <si>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</si>
  <si>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</si>
  <si>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</si>
  <si>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</si>
  <si>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</si>
  <si>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</si>
  <si>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</si>
  <si>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</si>
  <si>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</si>
  <si>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</si>
  <si>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</si>
  <si>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</si>
  <si>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</si>
  <si>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</si>
  <si>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</si>
  <si>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</si>
  <si>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</si>
  <si>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</si>
  <si>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</si>
  <si>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</si>
  <si>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</si>
  <si>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</si>
  <si>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</si>
  <si>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</si>
  <si>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</si>
  <si>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</si>
  <si>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</si>
  <si>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</si>
  <si>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</si>
  <si>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</si>
  <si>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</si>
  <si>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</si>
  <si>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</si>
  <si>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</si>
  <si>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</si>
  <si>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</si>
  <si>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</si>
  <si>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</si>
  <si>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</si>
  <si>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</si>
  <si>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</si>
  <si>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</si>
  <si>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</si>
  <si>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</si>
  <si>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</si>
  <si>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</si>
  <si>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</si>
  <si>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</si>
  <si>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</si>
  <si>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</si>
  <si>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</si>
  <si>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</si>
  <si>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</si>
  <si>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</si>
  <si>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</si>
  <si>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</si>
  <si>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</si>
  <si>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</si>
  <si>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</si>
  <si>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</si>
  <si>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</si>
  <si>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</si>
  <si>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</si>
  <si>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</si>
  <si>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</si>
  <si>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</si>
  <si>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</si>
  <si>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</si>
  <si>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</si>
  <si>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</si>
  <si>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</si>
  <si>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</si>
  <si>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</si>
  <si>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</si>
  <si>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</si>
  <si>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</si>
  <si>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</si>
  <si>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</si>
  <si>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</si>
  <si>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</si>
  <si>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</si>
  <si>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</si>
  <si>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</si>
  <si>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</si>
  <si>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</si>
  <si>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</si>
  <si>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</si>
  <si>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</si>
  <si>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</si>
  <si>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</si>
  <si>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</si>
  <si>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</si>
  <si>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</si>
  <si>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</si>
  <si>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</si>
  <si>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</si>
  <si>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</si>
  <si>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</si>
  <si>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</si>
  <si>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</si>
  <si>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</si>
  <si>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</si>
  <si>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</si>
  <si>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</si>
  <si>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</si>
  <si>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</si>
  <si>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</si>
  <si>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</si>
  <si>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</si>
  <si>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</si>
  <si>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</si>
  <si>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</si>
  <si>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</si>
  <si>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</si>
  <si>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</si>
  <si>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</si>
  <si>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</si>
  <si>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</si>
  <si>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</si>
  <si>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</si>
  <si>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</si>
  <si>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</si>
  <si>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</si>
  <si>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</si>
  <si>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</si>
  <si>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</si>
  <si>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</si>
  <si>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</si>
  <si>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</si>
  <si>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</si>
  <si>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</si>
  <si>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</si>
  <si>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</si>
  <si>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</si>
  <si>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</si>
  <si>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</si>
  <si>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</si>
  <si>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</si>
  <si>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</si>
  <si>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</si>
  <si>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</si>
  <si>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</si>
  <si>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</si>
  <si>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</si>
  <si>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</si>
  <si>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</si>
  <si>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</si>
  <si>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</si>
  <si>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</si>
  <si>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</si>
  <si>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</si>
  <si>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</si>
  <si>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</si>
  <si>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</si>
  <si>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</si>
  <si>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</si>
  <si>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</si>
  <si>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</si>
  <si>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</si>
  <si>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</si>
  <si>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</si>
  <si>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</si>
  <si>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</si>
  <si>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</si>
  <si>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</si>
  <si>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</si>
  <si>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</si>
  <si>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</si>
  <si>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</si>
  <si>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</si>
  <si>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</si>
  <si>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</si>
  <si>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</si>
  <si>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</si>
  <si>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</si>
  <si>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</si>
  <si>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</si>
  <si>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</si>
  <si>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</si>
  <si>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</si>
  <si>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</si>
  <si>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</si>
  <si>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</si>
  <si>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</si>
  <si>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</si>
  <si>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</si>
  <si>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</si>
  <si>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</si>
  <si>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</si>
  <si>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</si>
  <si>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</si>
  <si>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</si>
  <si>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</si>
  <si>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</si>
  <si>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</si>
  <si>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</si>
  <si>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</si>
  <si>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</si>
  <si>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</si>
  <si>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</si>
  <si>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</si>
  <si>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</si>
  <si>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</si>
  <si>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</si>
  <si>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</si>
  <si>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</si>
  <si>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</si>
  <si>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</si>
  <si>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</si>
  <si>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</si>
  <si>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</si>
  <si>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</si>
  <si>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</si>
  <si>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</si>
  <si>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</si>
  <si>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</si>
  <si>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</si>
  <si>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</si>
  <si>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</si>
  <si>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</si>
  <si>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</si>
  <si>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</si>
  <si>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</si>
  <si>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</si>
  <si>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</si>
  <si>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</si>
  <si>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</si>
  <si>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</si>
  <si>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</si>
  <si>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</si>
  <si>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</si>
  <si>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</si>
  <si>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</si>
  <si>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</si>
  <si>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</si>
  <si>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</si>
  <si>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</si>
  <si>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</si>
  <si>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</si>
  <si>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</si>
  <si>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</si>
  <si>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</si>
  <si>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</si>
  <si>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</si>
  <si>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</si>
  <si>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</si>
  <si>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</si>
  <si>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</si>
  <si>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</si>
  <si>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</si>
  <si>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</si>
  <si>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</si>
  <si>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</si>
  <si>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</si>
  <si>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</si>
  <si>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</si>
  <si>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</si>
  <si>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</si>
  <si>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</si>
  <si>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</si>
  <si>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</si>
  <si>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</si>
  <si>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</si>
  <si>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</si>
  <si>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</si>
  <si>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</si>
  <si>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</si>
  <si>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</si>
  <si>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</si>
  <si>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</si>
  <si>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</si>
  <si>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</si>
  <si>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</si>
  <si>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</si>
  <si>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</si>
  <si>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</si>
  <si>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</si>
  <si>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</si>
  <si>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</si>
  <si>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</si>
  <si>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</si>
  <si>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</si>
  <si>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</si>
  <si>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</si>
  <si>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</si>
  <si>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</si>
  <si>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</si>
  <si>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</si>
  <si>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</si>
  <si>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</si>
  <si>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</si>
  <si>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</si>
  <si>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</si>
  <si>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</si>
  <si>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</si>
  <si>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</si>
  <si>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</si>
  <si>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</si>
  <si>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</si>
  <si>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</si>
  <si>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</si>
  <si>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</si>
  <si>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</si>
  <si>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</si>
  <si>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</si>
  <si>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</si>
  <si>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</si>
  <si>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</si>
  <si>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</si>
  <si>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</si>
  <si>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</si>
  <si>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</si>
  <si>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</si>
  <si>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</si>
  <si>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</si>
  <si>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</si>
  <si>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</si>
  <si>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</si>
  <si>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</si>
  <si>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</si>
  <si>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</si>
  <si>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</si>
  <si>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</si>
  <si>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</si>
  <si>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</si>
  <si>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</si>
  <si>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</si>
  <si>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</si>
  <si>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</si>
  <si>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</si>
  <si>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</si>
  <si>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</si>
  <si>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</si>
  <si>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</si>
  <si>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</si>
  <si>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</si>
  <si>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</si>
  <si>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</si>
  <si>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</si>
  <si>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</si>
  <si>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</si>
  <si>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</si>
  <si>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</si>
  <si>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</si>
  <si>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</si>
  <si>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</si>
  <si>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</si>
  <si>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</si>
  <si>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</si>
  <si>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</si>
  <si>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</si>
  <si>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</si>
  <si>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</si>
  <si>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</si>
  <si>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</si>
  <si>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</si>
  <si>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</si>
  <si>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</si>
  <si>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</si>
  <si>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</si>
  <si>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</si>
  <si>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</si>
  <si>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</si>
  <si>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</si>
  <si>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</si>
  <si>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</si>
  <si>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</si>
  <si>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</si>
  <si>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</si>
  <si>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</si>
  <si>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</si>
  <si>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</si>
  <si>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</si>
  <si>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</si>
  <si>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</si>
  <si>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</si>
  <si>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</si>
  <si>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</si>
  <si>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</si>
  <si>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</si>
  <si>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</si>
  <si>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</si>
  <si>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</si>
  <si>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</si>
  <si>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</si>
  <si>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</si>
  <si>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</si>
  <si>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</si>
  <si>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</si>
  <si>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</si>
  <si>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</si>
  <si>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</si>
  <si>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</si>
  <si>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</si>
  <si>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</si>
  <si>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</si>
  <si>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</si>
  <si>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</si>
  <si>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</si>
  <si>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</si>
  <si>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</si>
  <si>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</si>
  <si>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</si>
  <si>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</si>
  <si>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</si>
  <si>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</si>
  <si>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</si>
  <si>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</si>
  <si>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</si>
  <si>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</si>
  <si>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</si>
  <si>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</si>
  <si>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</si>
  <si>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</si>
  <si>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</si>
  <si>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</si>
  <si>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</si>
  <si>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</si>
  <si>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</si>
  <si>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</si>
  <si>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</si>
  <si>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</si>
  <si>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</si>
  <si>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</si>
  <si>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</si>
  <si>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</si>
  <si>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</si>
  <si>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</si>
  <si>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</si>
  <si>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</si>
  <si>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</si>
  <si>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</si>
  <si>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</si>
  <si>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</si>
  <si>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</si>
  <si>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</si>
  <si>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</si>
  <si>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</si>
  <si>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</si>
  <si>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</si>
  <si>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</si>
  <si>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</si>
  <si>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</si>
  <si>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</si>
  <si>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</si>
  <si>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</si>
  <si>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</si>
  <si>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</si>
  <si>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</si>
  <si>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</si>
  <si>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</si>
  <si>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</si>
  <si>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</si>
  <si>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</si>
  <si>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</si>
  <si>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</si>
  <si>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</si>
  <si>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</si>
  <si>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</si>
  <si>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</si>
  <si>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</si>
  <si>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</si>
  <si>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</si>
  <si>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</si>
  <si>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</si>
  <si>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</si>
  <si>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</si>
  <si>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</si>
  <si>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</si>
  <si>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</si>
  <si>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</si>
  <si>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</si>
  <si>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</si>
  <si>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</si>
  <si>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</si>
  <si>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</si>
  <si>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</si>
  <si>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</si>
  <si>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</si>
  <si>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</si>
  <si>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</si>
  <si>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</si>
  <si>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</si>
  <si>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</si>
  <si>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</si>
  <si>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</si>
  <si>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</si>
  <si>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</si>
  <si>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</si>
  <si>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</si>
  <si>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</si>
  <si>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</si>
  <si>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</si>
  <si>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</si>
  <si>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</si>
  <si>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</si>
  <si>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</si>
  <si>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</si>
  <si>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</si>
  <si>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</si>
  <si>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</si>
  <si>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</si>
  <si>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</si>
  <si>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</si>
  <si>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</si>
  <si>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</si>
  <si>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</si>
  <si>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</si>
  <si>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</si>
  <si>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</si>
  <si>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</si>
  <si>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</si>
  <si>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</si>
  <si>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</si>
  <si>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</si>
  <si>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</si>
  <si>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</si>
  <si>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</si>
  <si>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</si>
  <si>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</si>
  <si>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</si>
  <si>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</si>
  <si>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</si>
  <si>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</si>
  <si>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</si>
  <si>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</si>
  <si>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</si>
  <si>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</si>
  <si>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</si>
  <si>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</si>
  <si>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</si>
  <si>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</si>
  <si>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</si>
  <si>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</si>
  <si>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</si>
  <si>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</si>
  <si>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</si>
  <si>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</si>
  <si>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</si>
  <si>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</si>
  <si>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</si>
  <si>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</si>
  <si>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</si>
  <si>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</si>
  <si>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</si>
  <si>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</si>
  <si>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</si>
  <si>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</si>
  <si>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</si>
  <si>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</si>
  <si>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</si>
  <si>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</si>
  <si>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</si>
  <si>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</si>
  <si>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</si>
  <si>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</si>
  <si>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</si>
  <si>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</si>
  <si>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</si>
  <si>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</si>
  <si>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</si>
  <si>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</si>
  <si>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</si>
  <si>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</si>
  <si>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</si>
  <si>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</si>
  <si>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</si>
  <si>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</si>
  <si>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</si>
  <si>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</si>
  <si>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</si>
  <si>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</si>
  <si>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</si>
  <si>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</si>
  <si>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</si>
  <si>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</si>
  <si>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</si>
  <si>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</si>
  <si>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</si>
  <si>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</si>
  <si>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</si>
  <si>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</si>
  <si>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</si>
  <si>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</si>
  <si>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</si>
  <si>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</si>
  <si>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</si>
  <si>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</si>
  <si>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</si>
  <si>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</si>
  <si>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</si>
  <si>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</si>
  <si>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</si>
  <si>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</si>
  <si>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</si>
  <si>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</si>
  <si>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</si>
  <si>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</si>
  <si>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</si>
  <si>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</si>
  <si>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</si>
  <si>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</si>
  <si>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</si>
  <si>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</si>
  <si>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</si>
  <si>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</si>
  <si>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</si>
  <si>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</si>
  <si>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</si>
  <si>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</si>
  <si>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</si>
  <si>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</si>
  <si>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</si>
  <si>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</si>
  <si>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</si>
  <si>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</si>
  <si>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</si>
  <si>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</si>
  <si>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</si>
  <si>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</si>
  <si>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</si>
  <si>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</si>
  <si>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</si>
  <si>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</si>
  <si>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</si>
  <si>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</si>
  <si>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</si>
  <si>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</si>
  <si>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</si>
  <si>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</si>
  <si>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</si>
  <si>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</si>
  <si>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</si>
  <si>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</si>
  <si>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</si>
  <si>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</si>
  <si>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</si>
  <si>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</si>
  <si>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</si>
  <si>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</si>
  <si>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</si>
  <si>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</si>
  <si>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</si>
  <si>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</si>
  <si>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</si>
  <si>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</si>
  <si>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</si>
  <si>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</si>
  <si>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</si>
  <si>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</si>
  <si>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</si>
  <si>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</si>
  <si>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</si>
  <si>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</si>
  <si>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</si>
  <si>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</si>
  <si>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</si>
  <si>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</si>
  <si>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</si>
  <si>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</si>
  <si>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</si>
  <si>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</si>
  <si>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</si>
  <si>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</si>
  <si>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</si>
  <si>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</si>
  <si>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</si>
  <si>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</si>
  <si>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</si>
  <si>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</si>
  <si>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</si>
  <si>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</si>
  <si>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</si>
  <si>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</si>
  <si>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</si>
  <si>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</si>
  <si>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</si>
  <si>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</si>
  <si>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</si>
  <si>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</si>
  <si>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</si>
  <si>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</si>
  <si>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</si>
  <si>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</si>
  <si>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</si>
  <si>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</si>
  <si>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</si>
  <si>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</si>
  <si>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</si>
  <si>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</si>
  <si>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</si>
  <si>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</si>
  <si>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</si>
  <si>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</si>
  <si>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</si>
  <si>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</si>
  <si>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</si>
  <si>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</si>
  <si>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</si>
  <si>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</si>
  <si>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</si>
  <si>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</si>
  <si>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</si>
  <si>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</si>
  <si>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</si>
  <si>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</si>
  <si>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</si>
  <si>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</si>
  <si>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</si>
  <si>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</si>
  <si>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</si>
  <si>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</si>
  <si>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</si>
  <si>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</si>
  <si>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</si>
  <si>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</si>
  <si>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</si>
  <si>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</si>
  <si>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</si>
  <si>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</si>
  <si>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</si>
  <si>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</si>
  <si>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</si>
  <si>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</si>
  <si>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</si>
  <si>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</si>
  <si>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</si>
  <si>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</si>
  <si>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</si>
  <si>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</si>
  <si>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</si>
  <si>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</si>
  <si>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</si>
  <si>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</si>
  <si>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</si>
  <si>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</si>
  <si>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</si>
  <si>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</si>
  <si>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</si>
  <si>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</si>
  <si>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</si>
  <si>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</si>
  <si>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</si>
  <si>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</si>
  <si>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</si>
  <si>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</si>
  <si>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</si>
  <si>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</si>
  <si>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</si>
  <si>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</si>
  <si>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</si>
  <si>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</si>
  <si>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</si>
  <si>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</si>
  <si>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</si>
  <si>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</si>
  <si>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</si>
  <si>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</si>
  <si>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</si>
  <si>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</si>
  <si>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</si>
  <si>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</si>
  <si>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</si>
  <si>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</si>
  <si>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</si>
  <si>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</si>
  <si>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</si>
  <si>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</si>
  <si>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</si>
  <si>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</si>
  <si>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</si>
  <si>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</si>
  <si>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</si>
  <si>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</si>
  <si>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</si>
  <si>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</si>
  <si>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</si>
  <si>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</si>
  <si>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</si>
  <si>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</si>
  <si>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</si>
  <si>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</si>
  <si>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</si>
  <si>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</si>
  <si>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</si>
  <si>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</si>
  <si>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</si>
  <si>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</si>
  <si>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</si>
  <si>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</si>
  <si>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</si>
  <si>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</si>
  <si>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</si>
  <si>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</si>
  <si>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</si>
  <si>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</si>
  <si>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</si>
  <si>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</si>
  <si>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</si>
  <si>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</si>
  <si>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</si>
  <si>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</si>
  <si>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</si>
  <si>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</si>
  <si>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</si>
  <si>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</si>
  <si>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</si>
  <si>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</si>
  <si>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</si>
  <si>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</si>
  <si>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</si>
  <si>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</si>
  <si>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</si>
  <si>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</si>
  <si>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</si>
  <si>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</si>
  <si>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</si>
  <si>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</si>
  <si>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</si>
  <si>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</si>
  <si>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</si>
  <si>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</si>
  <si>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</si>
  <si>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</si>
  <si>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</si>
  <si>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</si>
  <si>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</si>
  <si>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</si>
  <si>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</si>
  <si>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</si>
  <si>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</si>
  <si>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</si>
  <si>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</si>
  <si>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</si>
  <si>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</si>
  <si>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</si>
  <si>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</si>
  <si>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</si>
  <si>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</si>
  <si>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</si>
  <si>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</si>
  <si>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</si>
  <si>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</si>
  <si>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</si>
  <si>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</si>
  <si>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</si>
  <si>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</si>
  <si>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</si>
  <si>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</si>
  <si>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</si>
  <si>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</si>
  <si>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</si>
  <si>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</si>
  <si>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</si>
  <si>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</si>
  <si>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</si>
  <si>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</si>
  <si>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</si>
  <si>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</si>
  <si>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</si>
  <si>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</si>
  <si>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</si>
  <si>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</si>
  <si>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</si>
  <si>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</si>
  <si>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</si>
  <si>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</si>
  <si>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</si>
  <si>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</si>
  <si>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</si>
  <si>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</si>
  <si>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</si>
  <si>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</si>
  <si>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</si>
  <si>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</si>
  <si>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</si>
  <si>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</si>
  <si>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</si>
  <si>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</si>
  <si>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</si>
  <si>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</si>
  <si>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</si>
  <si>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</si>
  <si>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</si>
  <si>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</si>
  <si>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</si>
  <si>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</si>
  <si>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</si>
  <si>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</si>
  <si>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</si>
  <si>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</si>
  <si>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</si>
  <si>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</si>
  <si>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</si>
  <si>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</si>
  <si>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</si>
  <si>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</si>
  <si>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</si>
  <si>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</si>
  <si>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</si>
  <si>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</si>
  <si>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</si>
  <si>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</si>
  <si>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</si>
  <si>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</si>
  <si>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</si>
  <si>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</si>
  <si>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</si>
  <si>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</si>
  <si>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</si>
  <si>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</si>
  <si>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</si>
  <si>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</si>
  <si>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</si>
  <si>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</si>
  <si>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</si>
  <si>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</si>
  <si>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</si>
  <si>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</si>
  <si>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</si>
  <si>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</si>
  <si>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</si>
  <si>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</si>
  <si>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</si>
  <si>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</si>
  <si>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</si>
  <si>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</si>
  <si>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</si>
  <si>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</si>
  <si>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</si>
  <si>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</si>
  <si>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</si>
  <si>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</si>
  <si>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</si>
  <si>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</si>
  <si>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</si>
  <si>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</si>
  <si>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</si>
  <si>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</si>
  <si>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</si>
  <si>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</si>
  <si>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</si>
  <si>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</si>
  <si>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</si>
  <si>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</si>
  <si>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</si>
  <si>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</si>
  <si>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</si>
  <si>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</si>
  <si>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</si>
  <si>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</si>
  <si>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</si>
  <si>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</si>
  <si>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</si>
  <si>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</si>
  <si>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</si>
  <si>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</si>
  <si>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</si>
  <si>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</si>
  <si>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</si>
  <si>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</si>
  <si>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</si>
  <si>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</si>
  <si>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</si>
  <si>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</si>
  <si>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</si>
  <si>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</si>
  <si>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</si>
  <si>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</si>
  <si>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</si>
  <si>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</si>
  <si>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</si>
  <si>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</si>
  <si>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</si>
  <si>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</si>
  <si>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</si>
  <si>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</si>
  <si>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</si>
  <si>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</si>
  <si>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</si>
  <si>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</si>
  <si>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</si>
  <si>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</si>
  <si>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</si>
  <si>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</si>
  <si>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</si>
  <si>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</si>
  <si>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</si>
  <si>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</si>
  <si>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</si>
  <si>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</si>
  <si>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</si>
  <si>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</si>
  <si>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</si>
  <si>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</si>
  <si>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</si>
  <si>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</si>
  <si>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</si>
  <si>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</si>
  <si>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</si>
  <si>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</si>
  <si>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</si>
  <si>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</si>
  <si>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</si>
  <si>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</si>
  <si>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</si>
  <si>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</si>
  <si>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</si>
  <si>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</si>
  <si>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</si>
  <si>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</si>
  <si>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</si>
  <si>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</si>
  <si>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</si>
  <si>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</si>
  <si>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</si>
  <si>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</si>
  <si>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</si>
  <si>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</si>
  <si>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</si>
  <si>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</si>
  <si>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</si>
  <si>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</si>
  <si>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</si>
  <si>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</si>
  <si>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</si>
  <si>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</si>
  <si>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</si>
  <si>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</si>
  <si>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</si>
  <si>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</si>
  <si>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</si>
  <si>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</si>
  <si>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</si>
  <si>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</si>
  <si>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</si>
  <si>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</si>
  <si>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</si>
  <si>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</si>
  <si>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</si>
  <si>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</si>
  <si>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</si>
  <si>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</si>
  <si>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</si>
  <si>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</si>
  <si>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</si>
  <si>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</si>
  <si>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</si>
  <si>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</si>
  <si>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</si>
  <si>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</si>
  <si>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</si>
  <si>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</si>
  <si>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</si>
  <si>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</si>
  <si>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</si>
  <si>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</si>
  <si>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</si>
  <si>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</si>
  <si>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</si>
  <si>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</si>
  <si>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</si>
  <si>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</si>
  <si>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</si>
  <si>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</si>
  <si>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</si>
  <si>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</si>
  <si>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</si>
  <si>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</si>
  <si>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</si>
  <si>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</si>
  <si>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</si>
  <si>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</si>
  <si>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</si>
  <si>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</si>
  <si>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</si>
  <si>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</si>
  <si>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</si>
  <si>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</si>
  <si>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</si>
  <si>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</si>
  <si>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</si>
  <si>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</si>
  <si>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</si>
  <si>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</si>
  <si>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</si>
  <si>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</si>
  <si>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</si>
  <si>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</si>
  <si>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</si>
  <si>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</si>
  <si>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</si>
  <si>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</si>
  <si>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</si>
  <si>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</si>
  <si>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</si>
  <si>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</si>
  <si>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</si>
  <si>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</si>
  <si>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</si>
  <si>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</si>
  <si>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</si>
  <si>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</si>
  <si>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</si>
  <si>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</si>
  <si>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</si>
  <si>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</si>
  <si>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</si>
  <si>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</si>
  <si>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</si>
  <si>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</si>
  <si>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</si>
  <si>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</si>
  <si>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</si>
  <si>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</si>
  <si>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</si>
  <si>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</si>
  <si>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</si>
  <si>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</si>
  <si>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</si>
  <si>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</si>
  <si>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</si>
  <si>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</si>
  <si>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</si>
  <si>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</si>
  <si>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</si>
  <si>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</si>
  <si>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</si>
  <si>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</si>
  <si>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</si>
  <si>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</si>
  <si>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</si>
  <si>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</si>
  <si>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</si>
  <si>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</si>
  <si>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</si>
  <si>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</si>
  <si>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</si>
  <si>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</si>
  <si>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</si>
  <si>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</si>
  <si>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</si>
  <si>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</si>
  <si>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</si>
  <si>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</si>
  <si>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</si>
  <si>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</si>
  <si>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</si>
  <si>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</si>
  <si>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</si>
  <si>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</si>
  <si>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</si>
  <si>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</si>
  <si>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</si>
  <si>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</si>
  <si>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</si>
  <si>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</si>
  <si>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</si>
  <si>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</si>
  <si>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</si>
  <si>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</si>
  <si>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</si>
  <si>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</si>
  <si>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</si>
  <si>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</si>
  <si>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</si>
  <si>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</si>
  <si>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</si>
  <si>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</si>
  <si>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</si>
  <si>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</si>
  <si>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</si>
  <si>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</si>
  <si>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</si>
  <si>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</si>
  <si>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</si>
  <si>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</si>
  <si>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</si>
  <si>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</si>
  <si>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</si>
  <si>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</si>
  <si>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</si>
  <si>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</si>
  <si>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</si>
  <si>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</si>
  <si>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</si>
  <si>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</si>
  <si>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</si>
  <si>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</si>
  <si>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</si>
  <si>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</si>
  <si>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</si>
  <si>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</si>
  <si>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</si>
  <si>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</si>
  <si>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</si>
  <si>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</si>
  <si>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</si>
  <si>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</si>
  <si>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</si>
  <si>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</si>
  <si>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</si>
  <si>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</si>
  <si>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</si>
  <si>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</si>
  <si>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</si>
  <si>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</si>
  <si>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</si>
  <si>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</si>
  <si>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</si>
  <si>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</si>
  <si>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</si>
  <si>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</si>
  <si>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</si>
  <si>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</si>
  <si>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</si>
  <si>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</si>
  <si>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</si>
  <si>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</si>
  <si>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</si>
  <si>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</si>
  <si>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</si>
  <si>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</si>
  <si>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</si>
  <si>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</si>
  <si>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</si>
  <si>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</si>
  <si>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</si>
  <si>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</si>
  <si>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</si>
  <si>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</si>
  <si>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</si>
  <si>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</si>
  <si>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</si>
  <si>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</si>
  <si>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</si>
  <si>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</si>
  <si>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</si>
  <si>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</si>
  <si>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</si>
  <si>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</si>
  <si>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</si>
  <si>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</si>
  <si>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</si>
  <si>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</si>
  <si>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</si>
  <si>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</si>
  <si>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</si>
  <si>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</si>
  <si>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</si>
  <si>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</si>
  <si>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</si>
  <si>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</si>
  <si>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</si>
  <si>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</si>
  <si>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</si>
  <si>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</si>
  <si>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</si>
  <si>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</si>
  <si>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</si>
  <si>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</si>
  <si>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</si>
  <si>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</si>
  <si>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</si>
  <si>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</si>
  <si>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</si>
  <si>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</si>
  <si>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</si>
  <si>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</si>
  <si>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</si>
  <si>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</si>
  <si>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</si>
  <si>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</si>
  <si>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</si>
  <si>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</si>
  <si>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</si>
  <si>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</si>
  <si>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</si>
  <si>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</si>
  <si>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</si>
  <si>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</si>
  <si>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</si>
  <si>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</si>
  <si>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</si>
  <si>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</si>
  <si>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</si>
  <si>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</si>
  <si>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</si>
  <si>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</si>
  <si>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</si>
  <si>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</si>
  <si>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</si>
  <si>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</si>
  <si>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</si>
  <si>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</si>
  <si>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</si>
  <si>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</si>
  <si>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</si>
  <si>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</si>
  <si>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</si>
  <si>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</si>
  <si>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</si>
  <si>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</si>
  <si>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</si>
  <si>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</si>
  <si>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</si>
  <si>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</si>
  <si>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</si>
  <si>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</si>
  <si>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</si>
  <si>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</si>
  <si>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</si>
  <si>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</si>
  <si>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</si>
  <si>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</si>
  <si>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</si>
  <si>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</si>
  <si>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</si>
  <si>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</si>
  <si>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</si>
  <si>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</si>
  <si>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</si>
  <si>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</si>
  <si>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</si>
  <si>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</si>
  <si>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</si>
  <si>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</si>
  <si>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</si>
  <si>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</si>
  <si>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</si>
  <si>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</si>
  <si>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</si>
  <si>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</si>
  <si>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</si>
  <si>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</si>
  <si>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</si>
  <si>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</si>
  <si>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</si>
  <si>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</si>
  <si>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</si>
  <si>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</si>
  <si>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</si>
  <si>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</si>
  <si>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</si>
  <si>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</si>
  <si>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</si>
  <si>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</si>
  <si>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</si>
  <si>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</si>
  <si>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</si>
  <si>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</si>
  <si>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</si>
  <si>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</si>
  <si>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</si>
  <si>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</si>
  <si>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</si>
  <si>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</si>
  <si>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</si>
  <si>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</si>
  <si>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</si>
  <si>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</si>
  <si>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</si>
  <si>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</si>
  <si>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</si>
  <si>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</si>
  <si>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</si>
  <si>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</si>
  <si>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</si>
  <si>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</si>
  <si>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</si>
  <si>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</si>
  <si>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</si>
  <si>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</si>
  <si>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</si>
  <si>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</si>
  <si>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</si>
  <si>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</si>
  <si>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</si>
  <si>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</si>
  <si>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</si>
  <si>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</si>
  <si>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</si>
  <si>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</si>
  <si>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</si>
  <si>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</si>
  <si>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</si>
  <si>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</si>
  <si>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</si>
  <si>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</si>
  <si>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</si>
  <si>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</si>
  <si>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</si>
  <si>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</si>
  <si>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</si>
  <si>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</si>
  <si>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</si>
  <si>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</si>
  <si>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</si>
  <si>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</si>
  <si>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</si>
  <si>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</si>
  <si>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</si>
  <si>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</si>
  <si>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</si>
  <si>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</si>
  <si>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</si>
  <si>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</si>
  <si>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</si>
  <si>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</si>
  <si>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</si>
  <si>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</si>
  <si>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</si>
  <si>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</si>
  <si>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</si>
  <si>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</si>
  <si>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</si>
  <si>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</si>
  <si>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</si>
  <si>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</si>
  <si>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</si>
  <si>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</si>
  <si>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</si>
  <si>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</si>
  <si>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</si>
  <si>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</si>
  <si>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</si>
  <si>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</si>
  <si>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</si>
  <si>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</si>
  <si>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</si>
  <si>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</si>
  <si>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</si>
  <si>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</si>
  <si>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</si>
  <si>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</si>
  <si>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</si>
  <si>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</si>
  <si>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</si>
  <si>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</si>
  <si>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</si>
  <si>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</si>
  <si>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</si>
  <si>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</si>
  <si>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</si>
  <si>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</si>
  <si>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</si>
  <si>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</si>
  <si>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</si>
  <si>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</si>
  <si>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</si>
  <si>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</si>
  <si>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</si>
  <si>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</si>
  <si>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</si>
  <si>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</si>
  <si>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</si>
  <si>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</si>
  <si>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</si>
  <si>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</si>
  <si>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</si>
  <si>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</si>
  <si>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</si>
  <si>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</si>
  <si>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</si>
  <si>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</si>
  <si>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</si>
  <si>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</si>
  <si>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</si>
  <si>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</si>
  <si>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</si>
  <si>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</si>
  <si>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</si>
  <si>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</si>
  <si>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</si>
  <si>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</si>
  <si>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</si>
  <si>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</si>
  <si>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</si>
  <si>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</si>
  <si>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</si>
  <si>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</si>
  <si>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</si>
  <si>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</si>
  <si>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</si>
  <si>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</si>
  <si>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</si>
  <si>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</si>
  <si>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</si>
  <si>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</si>
  <si>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</si>
  <si>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</si>
  <si>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</si>
  <si>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</si>
  <si>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</si>
  <si>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</si>
  <si>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</si>
  <si>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</si>
  <si>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</si>
  <si>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</si>
  <si>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</si>
  <si>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</si>
  <si>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</si>
  <si>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</si>
  <si>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</si>
  <si>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</si>
  <si>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</si>
  <si>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</si>
  <si>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</si>
  <si>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</si>
  <si>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</si>
  <si>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</si>
  <si>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</si>
  <si>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</si>
  <si>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</si>
  <si>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</si>
  <si>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</si>
  <si>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</si>
  <si>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</si>
  <si>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</si>
  <si>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</si>
  <si>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</si>
  <si>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</si>
  <si>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</si>
  <si>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</si>
  <si>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</si>
  <si>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</si>
  <si>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</si>
  <si>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</si>
  <si>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</si>
  <si>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</si>
  <si>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</si>
  <si>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</si>
  <si>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</si>
  <si>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</si>
  <si>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</si>
  <si>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</si>
  <si>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</si>
  <si>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</si>
  <si>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</si>
  <si>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</si>
  <si>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</si>
  <si>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</si>
  <si>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</si>
  <si>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</si>
  <si>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</si>
  <si>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</si>
  <si>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</si>
  <si>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</si>
  <si>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</si>
  <si>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</si>
  <si>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</si>
  <si>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</si>
  <si>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</si>
  <si>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</si>
  <si>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</si>
  <si>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</si>
  <si>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</si>
  <si>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</si>
  <si>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</si>
  <si>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</si>
  <si>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</si>
  <si>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</si>
  <si>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</si>
  <si>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</si>
  <si>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</si>
  <si>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</si>
  <si>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</si>
  <si>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</si>
  <si>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</si>
  <si>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</si>
  <si>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</si>
  <si>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</si>
  <si>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</si>
  <si>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</si>
  <si>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</si>
  <si>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</si>
  <si>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</si>
  <si>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</si>
  <si>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</si>
  <si>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</si>
  <si>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</si>
  <si>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</si>
  <si>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</si>
  <si>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</si>
  <si>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</si>
  <si>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</si>
  <si>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</si>
  <si>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</si>
  <si>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</si>
  <si>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</si>
  <si>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</si>
  <si>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</si>
  <si>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</si>
  <si>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</si>
  <si>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</si>
  <si>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</si>
  <si>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</si>
  <si>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</si>
  <si>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</si>
  <si>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</si>
  <si>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</si>
  <si>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</si>
  <si>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</si>
  <si>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</si>
  <si>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</si>
  <si>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</si>
  <si>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</si>
  <si>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</si>
  <si>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</si>
  <si>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</si>
  <si>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</si>
  <si>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</si>
  <si>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</si>
  <si>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</si>
  <si>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</si>
  <si>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</si>
  <si>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</si>
  <si>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</si>
  <si>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</si>
  <si>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</si>
  <si>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</si>
  <si>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</si>
  <si>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</si>
  <si>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</si>
  <si>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</si>
  <si>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</si>
  <si>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</si>
  <si>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</si>
  <si>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</si>
  <si>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</si>
  <si>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</si>
  <si>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</si>
  <si>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</si>
  <si>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</si>
  <si>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</si>
  <si>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</si>
  <si>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</si>
  <si>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</si>
  <si>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</si>
  <si>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</si>
  <si>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</si>
  <si>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</si>
  <si>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</si>
  <si>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</si>
  <si>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</si>
  <si>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</si>
  <si>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</si>
  <si>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</si>
  <si>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</si>
  <si>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</si>
  <si>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</si>
  <si>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</si>
  <si>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</si>
  <si>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</si>
  <si>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</si>
  <si>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</si>
  <si>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</si>
  <si>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</si>
  <si>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</si>
  <si>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</si>
  <si>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</si>
  <si>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</si>
  <si>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</si>
  <si>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</si>
  <si>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</si>
  <si>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</si>
  <si>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</si>
  <si>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</si>
  <si>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</si>
  <si>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</si>
  <si>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</si>
  <si>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</si>
  <si>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</si>
  <si>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</si>
  <si>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</si>
  <si>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</si>
  <si>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</si>
  <si>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</si>
  <si>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</si>
  <si>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</si>
  <si>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</si>
  <si>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</si>
  <si>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</si>
  <si>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</si>
  <si>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</si>
  <si>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</si>
  <si>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</si>
  <si>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</si>
  <si>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</si>
  <si>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</si>
  <si>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</si>
  <si>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</si>
  <si>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</si>
  <si>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</si>
  <si>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</si>
  <si>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</si>
  <si>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</si>
  <si>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</si>
  <si>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</si>
  <si>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</si>
  <si>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</si>
  <si>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</si>
  <si>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</si>
  <si>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</si>
  <si>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</si>
  <si>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</si>
  <si>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</si>
  <si>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</si>
  <si>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</si>
  <si>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</si>
  <si>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</si>
  <si>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</si>
  <si>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</si>
  <si>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</si>
  <si>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</si>
  <si>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</si>
  <si>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</si>
  <si>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</si>
  <si>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</si>
  <si>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</si>
  <si>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</si>
  <si>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</si>
  <si>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</si>
  <si>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</si>
  <si>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</si>
  <si>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</si>
  <si>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</si>
  <si>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</si>
  <si>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</si>
  <si>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</si>
  <si>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</si>
  <si>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</si>
  <si>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</si>
  <si>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</si>
  <si>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</si>
  <si>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</si>
  <si>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</si>
  <si>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</si>
  <si>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</si>
  <si>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</si>
  <si>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</si>
  <si>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</si>
  <si>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</si>
  <si>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</si>
  <si>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</si>
  <si>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</si>
  <si>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</si>
  <si>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</si>
  <si>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</si>
  <si>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</si>
  <si>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</si>
  <si>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</si>
  <si>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</si>
  <si>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</si>
  <si>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</si>
  <si>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</si>
  <si>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</si>
  <si>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</si>
  <si>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2021-25-10000909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</si>
</sst>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F4" zoomScale="70" zoomScaleNormal="70" zoomScaleSheetLayoutView="70" zoomScalePageLayoutView="40" workbookViewId="0">
      <selection activeCell="K30" sqref="K3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44194.665498263887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5" t="str">
        <f>HYPERLINK("#Integrante_1!A109","CAPACIDAD RESIDUAL")</f>
        <v>CAPACIDAD RESIDUAL</v>
      </c>
      <c r="F8" s="266"/>
      <c r="G8" s="267"/>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5" t="str">
        <f>HYPERLINK("#Integrante_1!A162","TALENTO HUMANO")</f>
        <v>TALENTO HUMANO</v>
      </c>
      <c r="F9" s="266"/>
      <c r="G9" s="267"/>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5" t="str">
        <f>HYPERLINK("#Integrante_1!F162","INFRAESTRUCTURA")</f>
        <v>INFRAESTRUCTURA</v>
      </c>
      <c r="F10" s="266"/>
      <c r="G10" s="267"/>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68"/>
      <c r="I20" s="141" t="s">
        <v>516</v>
      </c>
      <c r="J20" s="142" t="s">
        <v>545</v>
      </c>
      <c r="K20" s="143">
        <v>2409648765</v>
      </c>
      <c r="L20" s="144">
        <v>44207</v>
      </c>
      <c r="M20" s="144">
        <v>44561</v>
      </c>
      <c r="N20" s="127">
        <f>+(M20-L20)/30</f>
        <v>11.8</v>
      </c>
      <c r="O20" s="130"/>
      <c r="U20" s="126"/>
      <c r="V20" s="107">
        <f ca="1">NOW()</f>
        <v>44194.665498263887</v>
      </c>
      <c r="W20" s="107">
        <f ca="1">NOW()</f>
        <v>44194.665498263887</v>
      </c>
    </row>
    <row r="21" spans="1:23" ht="30" customHeight="1" outlineLevel="1" x14ac:dyDescent="0.25">
      <c r="A21" s="9"/>
      <c r="B21" s="72"/>
      <c r="C21" s="5"/>
      <c r="D21" s="5"/>
      <c r="E21" s="5"/>
      <c r="F21" s="5"/>
      <c r="G21" s="5"/>
      <c r="H21" s="71"/>
      <c r="I21" s="141" t="s">
        <v>516</v>
      </c>
      <c r="J21" s="142" t="s">
        <v>558</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521</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626</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519</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525</v>
      </c>
      <c r="K25" s="143"/>
      <c r="L25" s="144">
        <v>44207</v>
      </c>
      <c r="M25" s="144">
        <v>44561</v>
      </c>
      <c r="N25" s="128">
        <f t="shared" si="1"/>
        <v>11.8</v>
      </c>
      <c r="O25" s="131"/>
    </row>
    <row r="26" spans="1:23" ht="30" customHeight="1" outlineLevel="1" x14ac:dyDescent="0.25">
      <c r="A26" s="9"/>
      <c r="B26" s="103"/>
      <c r="C26" s="21"/>
      <c r="D26" s="21"/>
      <c r="E26" s="21"/>
      <c r="F26" s="5"/>
      <c r="G26" s="5"/>
      <c r="H26" s="71"/>
      <c r="I26" s="141" t="s">
        <v>516</v>
      </c>
      <c r="J26" s="142" t="s">
        <v>542</v>
      </c>
      <c r="K26" s="143"/>
      <c r="L26" s="144">
        <v>44207</v>
      </c>
      <c r="M26" s="144">
        <v>44561</v>
      </c>
      <c r="N26" s="128">
        <f t="shared" si="1"/>
        <v>11.8</v>
      </c>
      <c r="O26" s="131"/>
    </row>
    <row r="27" spans="1:23" ht="30" customHeight="1" outlineLevel="1" x14ac:dyDescent="0.25">
      <c r="A27" s="9"/>
      <c r="B27" s="103"/>
      <c r="C27" s="21"/>
      <c r="D27" s="21"/>
      <c r="E27" s="21"/>
      <c r="F27" s="5"/>
      <c r="G27" s="5"/>
      <c r="H27" s="71"/>
      <c r="I27" s="141" t="s">
        <v>516</v>
      </c>
      <c r="J27" s="142" t="s">
        <v>541</v>
      </c>
      <c r="K27" s="143"/>
      <c r="L27" s="144">
        <v>44207</v>
      </c>
      <c r="M27" s="144">
        <v>44561</v>
      </c>
      <c r="N27" s="128">
        <f t="shared" si="1"/>
        <v>11.8</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ASOCIACIÓN DE PADRES DE FAMILIA HOGAR INFANTIL LAS TRAVESURAS DEL MUNICIPIO DE SAN FRANCISCO</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51" t="s">
        <v>2674</v>
      </c>
      <c r="J179" s="252"/>
      <c r="K179" s="252"/>
      <c r="L179" s="253"/>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96385950.600000009</v>
      </c>
      <c r="F185" s="94"/>
      <c r="G185" s="95"/>
      <c r="H185" s="90"/>
      <c r="I185" s="92" t="s">
        <v>2632</v>
      </c>
      <c r="J185" s="176">
        <f>M179</f>
        <v>0.02</v>
      </c>
      <c r="K185" s="247" t="s">
        <v>2633</v>
      </c>
      <c r="L185" s="247"/>
      <c r="M185" s="96">
        <f>+J185*K20</f>
        <v>48192975.300000004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A7" zoomScale="70" zoomScaleNormal="85" zoomScaleSheetLayoutView="70" zoomScalePageLayoutView="40" workbookViewId="0">
      <selection activeCell="I28" sqref="I28:M3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44194.665498263887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5" t="str">
        <f>HYPERLINK("#Integrante_2!A109","CAPACIDAD RESIDUAL")</f>
        <v>CAPACIDAD RESIDUAL</v>
      </c>
      <c r="F8" s="266"/>
      <c r="G8" s="267"/>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5" t="str">
        <f>HYPERLINK("#Integrante_2!A162","TALENTO HUMANO")</f>
        <v>TALENTO HUMANO</v>
      </c>
      <c r="F9" s="266"/>
      <c r="G9" s="267"/>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5" t="str">
        <f>HYPERLINK("#Integrante_2!F162","INFRAESTRUCTURA")</f>
        <v>INFRAESTRUCTURA</v>
      </c>
      <c r="F10" s="266"/>
      <c r="G10" s="267"/>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68"/>
      <c r="I20" s="141" t="s">
        <v>516</v>
      </c>
      <c r="J20" s="142" t="s">
        <v>545</v>
      </c>
      <c r="K20" s="143">
        <v>2409648765</v>
      </c>
      <c r="L20" s="144">
        <v>44207</v>
      </c>
      <c r="M20" s="144">
        <v>44561</v>
      </c>
      <c r="N20" s="127">
        <f>+(M20-L20)/30</f>
        <v>11.8</v>
      </c>
      <c r="O20" s="130"/>
      <c r="U20" s="126"/>
      <c r="V20" s="107">
        <f ca="1">NOW()</f>
        <v>44194.665498263887</v>
      </c>
      <c r="W20" s="107">
        <f ca="1">NOW()</f>
        <v>44194.665498263887</v>
      </c>
    </row>
    <row r="21" spans="1:23" ht="30" customHeight="1" outlineLevel="1" x14ac:dyDescent="0.25">
      <c r="A21" s="9"/>
      <c r="B21" s="72"/>
      <c r="C21" s="5"/>
      <c r="D21" s="5"/>
      <c r="E21" s="5"/>
      <c r="F21" s="5"/>
      <c r="G21" s="5"/>
      <c r="H21" s="162"/>
      <c r="I21" s="141" t="s">
        <v>516</v>
      </c>
      <c r="J21" s="142" t="s">
        <v>558</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521</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626</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519</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525</v>
      </c>
      <c r="K25" s="143"/>
      <c r="L25" s="144">
        <v>44207</v>
      </c>
      <c r="M25" s="144">
        <v>44561</v>
      </c>
      <c r="N25" s="128">
        <f t="shared" si="0"/>
        <v>11.8</v>
      </c>
      <c r="O25" s="131"/>
    </row>
    <row r="26" spans="1:23" ht="30" customHeight="1" outlineLevel="1" x14ac:dyDescent="0.25">
      <c r="A26" s="9"/>
      <c r="B26" s="103"/>
      <c r="C26" s="21"/>
      <c r="D26" s="21"/>
      <c r="E26" s="21"/>
      <c r="F26" s="5"/>
      <c r="G26" s="5"/>
      <c r="H26" s="162"/>
      <c r="I26" s="141" t="s">
        <v>516</v>
      </c>
      <c r="J26" s="142" t="s">
        <v>542</v>
      </c>
      <c r="K26" s="143"/>
      <c r="L26" s="144">
        <v>44207</v>
      </c>
      <c r="M26" s="144">
        <v>44561</v>
      </c>
      <c r="N26" s="128">
        <f t="shared" si="0"/>
        <v>11.8</v>
      </c>
      <c r="O26" s="131"/>
    </row>
    <row r="27" spans="1:23" ht="30" customHeight="1" outlineLevel="1" x14ac:dyDescent="0.25">
      <c r="A27" s="9"/>
      <c r="B27" s="103"/>
      <c r="C27" s="21"/>
      <c r="D27" s="21"/>
      <c r="E27" s="21"/>
      <c r="F27" s="5"/>
      <c r="G27" s="5"/>
      <c r="H27" s="162"/>
      <c r="I27" s="141" t="s">
        <v>516</v>
      </c>
      <c r="J27" s="142" t="s">
        <v>541</v>
      </c>
      <c r="K27" s="143"/>
      <c r="L27" s="144">
        <v>44207</v>
      </c>
      <c r="M27" s="144">
        <v>44561</v>
      </c>
      <c r="N27" s="128">
        <f t="shared" si="0"/>
        <v>11.8</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str">
        <f>VLOOKUP(B20,EAS!A2:B1439,2,0)</f>
        <v>FUNDACION SEMILLAS PARA LA PAZ</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t="s">
        <v>2764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t="s">
        <v>2622</v>
      </c>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v>0.02</v>
      </c>
      <c r="G179" s="171">
        <f>IF(F179&gt;0,SUM(E179+F179),"")</f>
        <v>0.04</v>
      </c>
      <c r="H179" s="5"/>
      <c r="I179" s="243" t="s">
        <v>2674</v>
      </c>
      <c r="J179" s="244"/>
      <c r="K179" s="244"/>
      <c r="L179" s="245"/>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96385950.600000009</v>
      </c>
      <c r="F185" s="94"/>
      <c r="G185" s="95"/>
      <c r="H185" s="90"/>
      <c r="I185" s="92" t="s">
        <v>2632</v>
      </c>
      <c r="J185" s="176">
        <f>M179</f>
        <v>0.02</v>
      </c>
      <c r="K185" s="247" t="s">
        <v>2633</v>
      </c>
      <c r="L185" s="247"/>
      <c r="M185" s="96">
        <f>+J185*K20</f>
        <v>48192975.300000004</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44194.665498263887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5" t="str">
        <f>HYPERLINK("#Integrante_3!A109","CAPACIDAD RESIDUAL")</f>
        <v>CAPACIDAD RESIDUAL</v>
      </c>
      <c r="F8" s="266"/>
      <c r="G8" s="267"/>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5" t="str">
        <f>HYPERLINK("#Integrante_3!A162","TALENTO HUMANO")</f>
        <v>TALENTO HUMANO</v>
      </c>
      <c r="F9" s="266"/>
      <c r="G9" s="267"/>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5" t="str">
        <f>HYPERLINK("#Integrante_3!F162","INFRAESTRUCTURA")</f>
        <v>INFRAESTRUCTURA</v>
      </c>
      <c r="F10" s="266"/>
      <c r="G10" s="267"/>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44194.665498263887</v>
      </c>
      <c r="W20" s="107">
        <f ca="1">NOW()</f>
        <v>44194.665498263887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7"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6"/>
      <c r="S175" s="19"/>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56" t="s">
        <v>2623</v>
      </c>
      <c r="S176" s="19"/>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2674</v>
      </c>
      <c r="J177" s="244"/>
      <c r="K177" s="244"/>
      <c r="L177" s="245"/>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44194.665498263887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5" t="str">
        <f>HYPERLINK("#Integrante_4!A109","CAPACIDAD RESIDUAL")</f>
        <v>CAPACIDAD RESIDUAL</v>
      </c>
      <c r="F8" s="266"/>
      <c r="G8" s="267"/>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5" t="str">
        <f>HYPERLINK("#Integrante_4!A162","TALENTO HUMANO")</f>
        <v>TALENTO HUMANO</v>
      </c>
      <c r="F9" s="266"/>
      <c r="G9" s="267"/>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5" t="str">
        <f>HYPERLINK("#Integrante_4!F162","INFRAESTRUCTURA")</f>
        <v>INFRAESTRUCTURA</v>
      </c>
      <c r="F10" s="266"/>
      <c r="G10" s="267"/>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44194.665498263887</v>
      </c>
      <c r="W20" s="107">
        <f ca="1">NOW()</f>
        <v>44194.665498263887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6"/>
      <c r="S177" s="19"/>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56" t="s">
        <v>2623</v>
      </c>
      <c r="S178" s="19"/>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2674</v>
      </c>
      <c r="J179" s="244"/>
      <c r="K179" s="244"/>
      <c r="L179" s="245"/>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44194.665498263887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5" t="str">
        <f>HYPERLINK("#Integrante_5!A109","CAPACIDAD RESIDUAL")</f>
        <v>CAPACIDAD RESIDUAL</v>
      </c>
      <c r="F8" s="266"/>
      <c r="G8" s="267"/>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5" t="str">
        <f>HYPERLINK("#Integrante_5!A162","TALENTO HUMANO")</f>
        <v>TALENTO HUMANO</v>
      </c>
      <c r="F9" s="266"/>
      <c r="G9" s="267"/>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5" t="str">
        <f>HYPERLINK("#Integrante_5!F162","INFRAESTRUCTURA")</f>
        <v>INFRAESTRUCTURA</v>
      </c>
      <c r="F10" s="266"/>
      <c r="G10" s="267"/>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2" t="s">
        <v>8</v>
      </c>
      <c r="M15" s="262"/>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44194.665498263887</v>
      </c>
      <c r="W20" s="107">
        <f ca="1">NOW()</f>
        <v>44194.665498263887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7"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6"/>
      <c r="T175" s="19"/>
      <c r="U175" s="19"/>
      <c r="V175" s="19"/>
      <c r="W175" s="19"/>
      <c r="X175" s="19"/>
      <c r="Y175" s="19"/>
      <c r="Z175" s="19"/>
      <c r="AA175" s="19"/>
      <c r="AB175" s="19"/>
    </row>
    <row r="176" spans="1:28" ht="23.25" x14ac:dyDescent="0.25">
      <c r="A176" s="9"/>
      <c r="B176" s="197"/>
      <c r="C176" s="198"/>
      <c r="D176" s="199"/>
      <c r="E176" s="156" t="s">
        <v>2621</v>
      </c>
      <c r="F176" s="156" t="s">
        <v>2622</v>
      </c>
      <c r="G176" s="156" t="s">
        <v>2623</v>
      </c>
      <c r="H176" s="5"/>
      <c r="I176" s="197"/>
      <c r="J176" s="198"/>
      <c r="K176" s="198"/>
      <c r="L176" s="199"/>
      <c r="M176" s="255"/>
      <c r="O176" s="8"/>
      <c r="Q176" s="19"/>
      <c r="R176" s="19"/>
      <c r="S176" s="156" t="s">
        <v>2623</v>
      </c>
      <c r="T176" s="19"/>
      <c r="U176" s="19"/>
      <c r="V176" s="19"/>
      <c r="W176" s="19"/>
      <c r="X176" s="19"/>
      <c r="Y176" s="19"/>
      <c r="Z176" s="19"/>
      <c r="AA176" s="19"/>
      <c r="AB176" s="19"/>
    </row>
    <row r="177" spans="1:28" ht="23.25" x14ac:dyDescent="0.25">
      <c r="A177" s="9"/>
      <c r="B177" s="246" t="s">
        <v>2670</v>
      </c>
      <c r="C177" s="246"/>
      <c r="D177" s="246"/>
      <c r="E177" s="24">
        <v>0.02</v>
      </c>
      <c r="F177" s="170"/>
      <c r="G177" s="171" t="str">
        <f>IF(F177&gt;0,SUM(E177+F177),"")</f>
        <v/>
      </c>
      <c r="H177" s="5"/>
      <c r="I177" s="243" t="s">
        <v>2672</v>
      </c>
      <c r="J177" s="244"/>
      <c r="K177" s="244"/>
      <c r="L177" s="245"/>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5" t="str">
        <f>IF(F178&gt;0,SUM(E178+F178),"")</f>
        <v/>
      </c>
      <c r="H178" s="5"/>
      <c r="I178" s="243" t="s">
        <v>1169</v>
      </c>
      <c r="J178" s="244"/>
      <c r="K178" s="245"/>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5" t="str">
        <f>IF(F179&gt;0,SUM(E179+F179),"")</f>
        <v/>
      </c>
      <c r="H179" s="5"/>
      <c r="I179" s="243" t="s">
        <v>1170</v>
      </c>
      <c r="J179" s="244"/>
      <c r="K179" s="245"/>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5" t="str">
        <f>IF(F180&gt;0,SUM(E180+F180),"")</f>
        <v/>
      </c>
      <c r="H180" s="5"/>
      <c r="I180" s="243" t="s">
        <v>1171</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7" t="s">
        <v>2633</v>
      </c>
      <c r="L183" s="247"/>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0" t="s">
        <v>2641</v>
      </c>
      <c r="C190" s="22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3">
        <f ca="1">NOW()</f>
        <v>44194.665498263887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5" t="str">
        <f>HYPERLINK("#Integrante_6!A109","CAPACIDAD RESIDUAL")</f>
        <v>CAPACIDAD RESIDUAL</v>
      </c>
      <c r="F8" s="266"/>
      <c r="G8" s="267"/>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5" t="str">
        <f>HYPERLINK("#Integrante_6!A162","TALENTO HUMANO")</f>
        <v>TALENTO HUMANO</v>
      </c>
      <c r="F9" s="266"/>
      <c r="G9" s="267"/>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5" t="str">
        <f>HYPERLINK("#Integrante_6!F162","INFRAESTRUCTURA")</f>
        <v>INFRAESTRUCTURA</v>
      </c>
      <c r="F10" s="266"/>
      <c r="G10" s="267"/>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2" t="s">
        <v>8</v>
      </c>
      <c r="M15" s="262"/>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8"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8"/>
      <c r="I20" s="141"/>
      <c r="J20" s="142"/>
      <c r="K20" s="143"/>
      <c r="L20" s="144"/>
      <c r="M20" s="144"/>
      <c r="N20" s="127">
        <f>+(M20-L20)/30</f>
        <v>0</v>
      </c>
      <c r="O20" s="130"/>
      <c r="U20" s="126"/>
      <c r="V20" s="107">
        <f ca="1">NOW()</f>
        <v>44194.665498263887</v>
      </c>
      <c r="W20" s="107">
        <f ca="1">NOW()</f>
        <v>44194.665498263887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1"/>
      <c r="I37" s="122"/>
      <c r="J37" s="122"/>
      <c r="K37" s="122"/>
      <c r="L37" s="122"/>
      <c r="M37" s="122"/>
      <c r="N37" s="122"/>
      <c r="O37" s="123"/>
    </row>
    <row r="38" spans="1:16" ht="21" customHeight="1" x14ac:dyDescent="0.25">
      <c r="A38" s="9"/>
      <c r="B38" s="263" t="e">
        <f>VLOOKUP(B20,EAS!A2:B1439,2,0)</f>
        <v>#N/A</v>
      </c>
      <c r="C38" s="263"/>
      <c r="D38" s="263"/>
      <c r="E38" s="263"/>
      <c r="F38" s="263"/>
      <c r="G38" s="5"/>
      <c r="H38" s="124"/>
      <c r="I38" s="272" t="s">
        <v>7</v>
      </c>
      <c r="J38" s="272"/>
      <c r="K38" s="272"/>
      <c r="L38" s="272"/>
      <c r="M38" s="272"/>
      <c r="N38" s="272"/>
      <c r="O38" s="125"/>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7"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6"/>
      <c r="T177" s="19"/>
      <c r="U177" s="19"/>
      <c r="V177" s="19"/>
      <c r="W177" s="19"/>
      <c r="X177" s="19"/>
      <c r="Y177" s="19"/>
      <c r="Z177" s="19"/>
      <c r="AA177" s="19"/>
      <c r="AB177" s="19"/>
    </row>
    <row r="178" spans="1:28" ht="23.25" x14ac:dyDescent="0.25">
      <c r="A178" s="9"/>
      <c r="B178" s="197"/>
      <c r="C178" s="198"/>
      <c r="D178" s="199"/>
      <c r="E178" s="156" t="s">
        <v>2621</v>
      </c>
      <c r="F178" s="156" t="s">
        <v>2622</v>
      </c>
      <c r="G178" s="156" t="s">
        <v>2623</v>
      </c>
      <c r="H178" s="5"/>
      <c r="I178" s="197"/>
      <c r="J178" s="198"/>
      <c r="K178" s="198"/>
      <c r="L178" s="199"/>
      <c r="M178" s="255"/>
      <c r="O178" s="8"/>
      <c r="Q178" s="19"/>
      <c r="R178" s="19"/>
      <c r="S178" s="156" t="s">
        <v>2623</v>
      </c>
      <c r="T178" s="19"/>
      <c r="U178" s="19"/>
      <c r="V178" s="19"/>
      <c r="W178" s="19"/>
      <c r="X178" s="19"/>
      <c r="Y178" s="19"/>
      <c r="Z178" s="19"/>
      <c r="AA178" s="19"/>
      <c r="AB178" s="19"/>
    </row>
    <row r="179" spans="1:28" ht="23.25" x14ac:dyDescent="0.25">
      <c r="A179" s="9"/>
      <c r="B179" s="246" t="s">
        <v>2670</v>
      </c>
      <c r="C179" s="246"/>
      <c r="D179" s="246"/>
      <c r="E179" s="24">
        <v>0.02</v>
      </c>
      <c r="F179" s="170"/>
      <c r="G179" s="171" t="str">
        <f>IF(F179&gt;0,SUM(E179+F179),"")</f>
        <v/>
      </c>
      <c r="H179" s="5"/>
      <c r="I179" s="243" t="s">
        <v>2672</v>
      </c>
      <c r="J179" s="244"/>
      <c r="K179" s="244"/>
      <c r="L179" s="245"/>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5" t="str">
        <f>IF(F180&gt;0,SUM(E180+F180),"")</f>
        <v/>
      </c>
      <c r="H180" s="5"/>
      <c r="I180" s="243" t="s">
        <v>1169</v>
      </c>
      <c r="J180" s="244"/>
      <c r="K180" s="245"/>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5" t="str">
        <f>IF(F181&gt;0,SUM(E181+F181),"")</f>
        <v/>
      </c>
      <c r="H181" s="5"/>
      <c r="I181" s="243" t="s">
        <v>1170</v>
      </c>
      <c r="J181" s="244"/>
      <c r="K181" s="245"/>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5" t="str">
        <f>IF(F182&gt;0,SUM(E182+F182),"")</f>
        <v/>
      </c>
      <c r="H182" s="5"/>
      <c r="I182" s="243" t="s">
        <v>1171</v>
      </c>
      <c r="J182" s="244"/>
      <c r="K182" s="245"/>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7" t="s">
        <v>2633</v>
      </c>
      <c r="L185" s="247"/>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0" t="s">
        <v>2641</v>
      </c>
      <c r="C192" s="22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2020-12-29T20:58:31Z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