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AAFE60A3-D638-4BF6-8FDB-DDEE331F331D}"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<sst xmlns="http://schemas.openxmlformats.org/spreadsheetml/2006/main" count="4705" uniqueCount="2766">
  <si>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</si>
  <si>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</si>
  <si>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</si>
  <si>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</si>
  <si>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</si>
  <si>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</si>
  <si>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</si>
  <si>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</si>
  <si>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</si>
  <si>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</si>
  <si>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</si>
  <si>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</si>
  <si>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</si>
  <si>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</si>
  <si>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</si>
  <si>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</si>
  <si>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</si>
  <si>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</si>
  <si>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</si>
  <si>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</si>
  <si>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</si>
  <si>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</si>
  <si>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</si>
  <si>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</si>
  <si>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</si>
  <si>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</si>
  <si>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</si>
  <si>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</si>
  <si>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</si>
  <si>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</si>
  <si>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</si>
  <si>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</si>
  <si>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</si>
  <si>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</si>
  <si>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</si>
  <si>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</si>
  <si>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</si>
  <si>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</si>
  <si>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</si>
  <si>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</si>
  <si>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</si>
  <si>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</si>
  <si>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</si>
  <si>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</si>
  <si>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</si>
  <si>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</si>
  <si>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</si>
  <si>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</si>
  <si>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</si>
  <si>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</si>
  <si>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</si>
  <si>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</si>
  <si>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</si>
  <si>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</si>
  <si>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</si>
  <si>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</si>
  <si>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</si>
  <si>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</si>
  <si>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</si>
  <si>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</si>
  <si>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</si>
  <si>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</si>
  <si>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</si>
  <si>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</si>
  <si>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</si>
  <si>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</si>
  <si>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</si>
  <si>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</si>
  <si>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</si>
  <si>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</si>
  <si>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</si>
  <si>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</si>
  <si>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</si>
  <si>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</si>
  <si>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</si>
  <si>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</si>
  <si>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</si>
  <si>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</si>
  <si>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</si>
  <si>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</si>
  <si>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</si>
  <si>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</si>
  <si>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</si>
  <si>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</si>
  <si>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</si>
  <si>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</si>
  <si>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</si>
  <si>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</si>
  <si>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</si>
  <si>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</si>
  <si>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</si>
  <si>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</si>
  <si>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</si>
  <si>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</si>
  <si>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</si>
  <si>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</si>
  <si>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</si>
  <si>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</si>
  <si>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</si>
  <si>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</si>
  <si>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</si>
  <si>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</si>
  <si>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</si>
  <si>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</si>
  <si>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</si>
  <si>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</si>
  <si>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</si>
  <si>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</si>
  <si>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</si>
  <si>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</si>
  <si>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</si>
  <si>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</si>
  <si>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</si>
  <si>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</si>
  <si>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</si>
  <si>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</si>
  <si>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</si>
  <si>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</si>
  <si>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</si>
  <si>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</si>
  <si>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</si>
  <si>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</si>
  <si>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</si>
  <si>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</si>
  <si>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</si>
  <si>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</si>
  <si>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</si>
  <si>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</si>
  <si>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</si>
  <si>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</si>
  <si>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</si>
  <si>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</si>
  <si>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</si>
  <si>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</si>
  <si>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</si>
  <si>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</si>
  <si>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</si>
  <si>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</si>
  <si>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</si>
  <si>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</si>
  <si>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</si>
  <si>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</si>
  <si>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</si>
  <si>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</si>
  <si>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</si>
  <si>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</si>
  <si>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</si>
  <si>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</si>
  <si>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</si>
  <si>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</si>
  <si>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</si>
  <si>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</si>
  <si>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</si>
  <si>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</si>
  <si>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</si>
  <si>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</si>
  <si>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</si>
  <si>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</si>
  <si>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</si>
  <si>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</si>
  <si>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</si>
  <si>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</si>
  <si>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</si>
  <si>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</si>
  <si>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</si>
  <si>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</si>
  <si>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</si>
  <si>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</si>
  <si>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</si>
  <si>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</si>
  <si>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</si>
  <si>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</si>
  <si>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</si>
  <si>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</si>
  <si>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</si>
  <si>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</si>
  <si>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</si>
  <si>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</si>
  <si>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</si>
  <si>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</si>
  <si>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</si>
  <si>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</si>
  <si>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</si>
  <si>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</si>
  <si>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</si>
  <si>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</si>
  <si>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</si>
  <si>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</si>
  <si>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</si>
  <si>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</si>
  <si>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</si>
  <si>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</si>
  <si>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</si>
  <si>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</si>
  <si>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</si>
  <si>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</si>
  <si>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</si>
  <si>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</si>
  <si>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</si>
  <si>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</si>
  <si>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</si>
  <si>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</si>
  <si>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</si>
  <si>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</si>
  <si>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</si>
  <si>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</si>
  <si>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</si>
  <si>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</si>
  <si>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</si>
  <si>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</si>
  <si>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</si>
  <si>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</si>
  <si>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</si>
  <si>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</si>
  <si>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</si>
  <si>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</si>
  <si>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</si>
  <si>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</si>
  <si>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</si>
  <si>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</si>
  <si>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</si>
  <si>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</si>
  <si>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</si>
  <si>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</si>
  <si>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</si>
  <si>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</si>
  <si>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</si>
  <si>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</si>
  <si>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</si>
  <si>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</si>
  <si>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</si>
  <si>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</si>
  <si>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</si>
  <si>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</si>
  <si>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</si>
  <si>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</si>
  <si>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</si>
  <si>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</si>
  <si>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</si>
  <si>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</si>
  <si>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</si>
  <si>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</si>
  <si>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</si>
  <si>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</si>
  <si>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</si>
  <si>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</si>
  <si>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</si>
  <si>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</si>
  <si>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</si>
  <si>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</si>
  <si>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</si>
  <si>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</si>
  <si>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</si>
  <si>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</si>
  <si>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</si>
  <si>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</si>
  <si>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</si>
  <si>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</si>
  <si>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</si>
  <si>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</si>
  <si>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</si>
  <si>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</si>
  <si>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</si>
  <si>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</si>
  <si>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</si>
  <si>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</si>
  <si>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</si>
  <si>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</si>
  <si>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</si>
  <si>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</si>
  <si>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</si>
  <si>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</si>
  <si>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</si>
  <si>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</si>
  <si>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</si>
  <si>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</si>
  <si>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</si>
  <si>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</si>
  <si>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</si>
  <si>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</si>
  <si>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</si>
  <si>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</si>
  <si>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</si>
  <si>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</si>
  <si>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</si>
  <si>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</si>
  <si>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</si>
  <si>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</si>
  <si>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</si>
  <si>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</si>
  <si>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</si>
  <si>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</si>
  <si>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</si>
  <si>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</si>
  <si>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</si>
  <si>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</si>
  <si>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</si>
  <si>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</si>
  <si>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</si>
  <si>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</si>
  <si>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</si>
  <si>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</si>
  <si>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</si>
  <si>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</si>
  <si>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</si>
  <si>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</si>
  <si>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</si>
  <si>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</si>
  <si>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</si>
  <si>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</si>
  <si>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</si>
  <si>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</si>
  <si>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</si>
  <si>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</si>
  <si>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</si>
  <si>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</si>
  <si>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</si>
  <si>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</si>
  <si>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</si>
  <si>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</si>
  <si>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</si>
  <si>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</si>
  <si>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</si>
  <si>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</si>
  <si>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</si>
  <si>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</si>
  <si>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</si>
  <si>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</si>
  <si>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</si>
  <si>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</si>
  <si>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</si>
  <si>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</si>
  <si>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</si>
  <si>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</si>
  <si>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</si>
  <si>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</si>
  <si>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</si>
  <si>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</si>
  <si>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</si>
  <si>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</si>
  <si>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</si>
  <si>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</si>
  <si>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</si>
  <si>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</si>
  <si>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</si>
  <si>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</si>
  <si>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</si>
  <si>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</si>
  <si>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</si>
  <si>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</si>
  <si>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</si>
  <si>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</si>
  <si>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</si>
  <si>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</si>
  <si>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</si>
  <si>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</si>
  <si>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</si>
  <si>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</si>
  <si>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</si>
  <si>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</si>
  <si>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</si>
  <si>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</si>
  <si>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</si>
  <si>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</si>
  <si>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</si>
  <si>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</si>
  <si>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</si>
  <si>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</si>
  <si>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</si>
  <si>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</si>
  <si>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</si>
  <si>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</si>
  <si>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</si>
  <si>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</si>
  <si>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</si>
  <si>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</si>
  <si>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</si>
  <si>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</si>
  <si>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</si>
  <si>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</si>
  <si>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</si>
  <si>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</si>
  <si>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</si>
  <si>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</si>
  <si>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</si>
  <si>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</si>
  <si>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</si>
  <si>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</si>
  <si>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</si>
  <si>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</si>
  <si>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</si>
  <si>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</si>
  <si>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</si>
  <si>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</si>
  <si>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</si>
  <si>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</si>
  <si>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</si>
  <si>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</si>
  <si>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</si>
  <si>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</si>
  <si>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</si>
  <si>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</si>
  <si>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</si>
  <si>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</si>
  <si>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</si>
  <si>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</si>
  <si>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</si>
  <si>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</si>
  <si>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</si>
  <si>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</si>
  <si>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</si>
  <si>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</si>
  <si>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</si>
  <si>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</si>
  <si>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</si>
  <si>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</si>
  <si>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</si>
  <si>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</si>
  <si>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</si>
  <si>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</si>
  <si>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</si>
  <si>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</si>
  <si>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</si>
  <si>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</si>
  <si>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</si>
  <si>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</si>
  <si>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</si>
  <si>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</si>
  <si>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</si>
  <si>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</si>
  <si>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</si>
  <si>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</si>
  <si>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</si>
  <si>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</si>
  <si>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</si>
  <si>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</si>
  <si>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</si>
  <si>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</si>
  <si>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</si>
  <si>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</si>
  <si>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</si>
  <si>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</si>
  <si>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</si>
  <si>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</si>
  <si>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</si>
  <si>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</si>
  <si>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</si>
  <si>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</si>
  <si>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</si>
  <si>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</si>
  <si>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</si>
  <si>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</si>
  <si>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</si>
  <si>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</si>
  <si>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</si>
  <si>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</si>
  <si>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</si>
  <si>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</si>
  <si>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</si>
  <si>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</si>
  <si>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</si>
  <si>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</si>
  <si>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</si>
  <si>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</si>
  <si>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</si>
  <si>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</si>
  <si>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</si>
  <si>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</si>
  <si>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</si>
  <si>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</si>
  <si>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</si>
  <si>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</si>
  <si>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</si>
  <si>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</si>
  <si>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</si>
  <si>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</si>
  <si>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</si>
  <si>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</si>
  <si>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</si>
  <si>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</si>
  <si>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</si>
  <si>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</si>
  <si>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</si>
  <si>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</si>
  <si>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</si>
  <si>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</si>
  <si>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</si>
  <si>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</si>
  <si>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</si>
  <si>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</si>
  <si>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</si>
  <si>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</si>
  <si>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</si>
  <si>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</si>
  <si>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</si>
  <si>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</si>
  <si>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</si>
  <si>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</si>
  <si>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</si>
  <si>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</si>
  <si>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</si>
  <si>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</si>
  <si>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</si>
  <si>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</si>
  <si>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</si>
  <si>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</si>
  <si>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</si>
  <si>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</si>
  <si>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</si>
  <si>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</si>
  <si>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</si>
  <si>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</si>
  <si>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</si>
  <si>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</si>
  <si>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</si>
  <si>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</si>
  <si>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</si>
  <si>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</si>
  <si>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</si>
  <si>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</si>
  <si>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</si>
  <si>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</si>
  <si>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</si>
  <si>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</si>
  <si>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</si>
  <si>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</si>
  <si>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</si>
  <si>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</si>
  <si>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</si>
  <si>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</si>
  <si>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</si>
  <si>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</si>
  <si>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</si>
  <si>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</si>
  <si>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</si>
  <si>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</si>
  <si>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</si>
  <si>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</si>
  <si>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</si>
  <si>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</si>
  <si>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</si>
  <si>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</si>
  <si>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</si>
  <si>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</si>
  <si>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</si>
  <si>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</si>
  <si>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</si>
  <si>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</si>
  <si>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</si>
  <si>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</si>
  <si>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</si>
  <si>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</si>
  <si>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</si>
  <si>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</si>
  <si>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</si>
  <si>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</si>
  <si>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</si>
  <si>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</si>
  <si>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</si>
  <si>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</si>
  <si>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</si>
  <si>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</si>
  <si>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</si>
  <si>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</si>
  <si>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</si>
  <si>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</si>
  <si>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</si>
  <si>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</si>
  <si>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</si>
  <si>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</si>
  <si>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</si>
  <si>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</si>
  <si>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</si>
  <si>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</si>
  <si>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</si>
  <si>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</si>
  <si>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</si>
  <si>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</si>
  <si>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</si>
  <si>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</si>
  <si>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</si>
  <si>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</si>
  <si>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</si>
  <si>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</si>
  <si>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</si>
  <si>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</si>
  <si>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</si>
  <si>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</si>
  <si>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</si>
  <si>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</si>
  <si>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</si>
  <si>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</si>
  <si>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</si>
  <si>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</si>
  <si>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</si>
  <si>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</si>
  <si>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</si>
  <si>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</si>
  <si>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</si>
  <si>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</si>
  <si>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</si>
  <si>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</si>
  <si>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</si>
  <si>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</si>
  <si>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</si>
  <si>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</si>
  <si>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</si>
  <si>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</si>
  <si>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</si>
  <si>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</si>
  <si>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</si>
  <si>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</si>
  <si>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</si>
  <si>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</si>
  <si>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</si>
  <si>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</si>
  <si>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</si>
  <si>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</si>
  <si>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</si>
  <si>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</si>
  <si>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</si>
  <si>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</si>
  <si>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</si>
  <si>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</si>
  <si>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</si>
  <si>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</si>
  <si>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</si>
  <si>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</si>
  <si>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</si>
  <si>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</si>
  <si>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</si>
  <si>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</si>
  <si>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</si>
  <si>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</si>
  <si>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</si>
  <si>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</si>
  <si>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</si>
  <si>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</si>
  <si>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</si>
  <si>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</si>
  <si>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</si>
  <si>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</si>
  <si>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</si>
  <si>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</si>
  <si>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</si>
  <si>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</si>
  <si>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</si>
  <si>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</si>
  <si>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</si>
  <si>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</si>
  <si>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</si>
  <si>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</si>
  <si>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</si>
  <si>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</si>
  <si>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</si>
  <si>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</si>
  <si>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</si>
  <si>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</si>
  <si>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</si>
  <si>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</si>
  <si>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</si>
  <si>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</si>
  <si>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</si>
  <si>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</si>
  <si>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</si>
  <si>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</si>
  <si>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</si>
  <si>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</si>
  <si>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</si>
  <si>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</si>
  <si>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</si>
  <si>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</si>
  <si>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</si>
  <si>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</si>
  <si>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</si>
  <si>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</si>
  <si>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</si>
  <si>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</si>
  <si>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</si>
  <si>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</si>
  <si>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</si>
  <si>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</si>
  <si>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</si>
  <si>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</si>
  <si>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</si>
  <si>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</si>
  <si>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</si>
  <si>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</si>
  <si>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</si>
  <si>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</si>
  <si>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</si>
  <si>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</si>
  <si>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</si>
  <si>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</si>
  <si>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</si>
  <si>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</si>
  <si>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</si>
  <si>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</si>
  <si>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</si>
  <si>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</si>
  <si>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</si>
  <si>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</si>
  <si>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</si>
  <si>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</si>
  <si>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</si>
  <si>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</si>
  <si>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</si>
  <si>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</si>
  <si>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</si>
  <si>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</si>
  <si>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</si>
  <si>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</si>
  <si>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</si>
  <si>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</si>
  <si>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</si>
  <si>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</si>
  <si>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</si>
  <si>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</si>
  <si>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</si>
  <si>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</si>
  <si>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</si>
  <si>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</si>
  <si>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</si>
  <si>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</si>
  <si>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</si>
  <si>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</si>
  <si>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</si>
  <si>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</si>
  <si>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</si>
  <si>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</si>
  <si>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</si>
  <si>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</si>
  <si>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</si>
  <si>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</si>
  <si>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</si>
  <si>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</si>
  <si>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</si>
  <si>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</si>
  <si>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</si>
  <si>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</si>
  <si>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</si>
  <si>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</si>
  <si>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</si>
  <si>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</si>
  <si>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</si>
  <si>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</si>
  <si>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</si>
  <si>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</si>
  <si>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</si>
  <si>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</si>
  <si>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</si>
  <si>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</si>
  <si>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</si>
  <si>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</si>
  <si>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</si>
  <si>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</si>
  <si>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</si>
  <si>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</si>
  <si>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</si>
  <si>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</si>
  <si>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</si>
  <si>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</si>
  <si>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</si>
  <si>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</si>
  <si>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</si>
  <si>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</si>
  <si>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</si>
  <si>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</si>
  <si>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</si>
  <si>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</si>
  <si>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</si>
  <si>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</si>
  <si>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</si>
  <si>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</si>
  <si>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</si>
  <si>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</si>
  <si>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</si>
  <si>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</si>
  <si>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</si>
  <si>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</si>
  <si>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</si>
  <si>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</si>
  <si>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</si>
  <si>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</si>
  <si>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</si>
  <si>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</si>
  <si>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</si>
  <si>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</si>
  <si>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</si>
  <si>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</si>
  <si>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</si>
  <si>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</si>
  <si>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</si>
  <si>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</si>
  <si>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</si>
  <si>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</si>
  <si>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</si>
  <si>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</si>
  <si>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</si>
  <si>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</si>
  <si>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</si>
  <si>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</si>
  <si>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</si>
  <si>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</si>
  <si>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</si>
  <si>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</si>
  <si>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</si>
  <si>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</si>
  <si>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</si>
  <si>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</si>
  <si>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</si>
  <si>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</si>
  <si>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</si>
  <si>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</si>
  <si>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</si>
  <si>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</si>
  <si>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</si>
  <si>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</si>
  <si>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</si>
  <si>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</si>
  <si>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</si>
  <si>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</si>
  <si>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</si>
  <si>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</si>
  <si>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</si>
  <si>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</si>
  <si>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</si>
  <si>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</si>
  <si>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</si>
  <si>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</si>
  <si>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</si>
  <si>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</si>
  <si>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</si>
  <si>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</si>
  <si>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</si>
  <si>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</si>
  <si>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</si>
  <si>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</si>
  <si>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</si>
  <si>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</si>
  <si>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</si>
  <si>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</si>
  <si>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</si>
  <si>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</si>
  <si>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</si>
  <si>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</si>
  <si>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</si>
  <si>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</si>
  <si>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</si>
  <si>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</si>
  <si>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</si>
  <si>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</si>
  <si>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</si>
  <si>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</si>
  <si>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</si>
  <si>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</si>
  <si>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</si>
  <si>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</si>
  <si>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</si>
  <si>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</si>
  <si>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</si>
  <si>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</si>
  <si>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</si>
  <si>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</si>
  <si>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</si>
  <si>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</si>
  <si>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</si>
  <si>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</si>
  <si>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</si>
  <si>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</si>
  <si>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</si>
  <si>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</si>
  <si>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</si>
  <si>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</si>
  <si>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</si>
  <si>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</si>
  <si>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</si>
  <si>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</si>
  <si>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</si>
  <si>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</si>
  <si>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</si>
  <si>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</si>
  <si>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</si>
  <si>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</si>
  <si>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</si>
  <si>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</si>
  <si>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</si>
  <si>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</si>
  <si>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</si>
  <si>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</si>
  <si>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</si>
  <si>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</si>
  <si>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</si>
  <si>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</si>
  <si>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</si>
  <si>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</si>
  <si>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</si>
  <si>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</si>
  <si>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</si>
  <si>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</si>
  <si>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</si>
  <si>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</si>
  <si>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</si>
  <si>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</si>
  <si>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</si>
  <si>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</si>
  <si>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</si>
  <si>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</si>
  <si>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</si>
  <si>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</si>
  <si>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</si>
  <si>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</si>
  <si>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</si>
  <si>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</si>
  <si>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</si>
  <si>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</si>
  <si>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</si>
  <si>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</si>
  <si>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</si>
  <si>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</si>
  <si>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</si>
  <si>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</si>
  <si>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</si>
  <si>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</si>
  <si>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</si>
  <si>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</si>
  <si>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</si>
  <si>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</si>
  <si>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</si>
  <si>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</si>
  <si>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</si>
  <si>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</si>
  <si>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</si>
  <si>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</si>
  <si>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</si>
  <si>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</si>
  <si>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</si>
  <si>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</si>
  <si>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</si>
  <si>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</si>
  <si>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</si>
  <si>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</si>
  <si>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</si>
  <si>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</si>
  <si>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</si>
  <si>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</si>
  <si>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</si>
  <si>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</si>
  <si>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</si>
  <si>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</si>
  <si>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</si>
  <si>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</si>
  <si>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</si>
  <si>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</si>
  <si>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</si>
  <si>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</si>
  <si>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</si>
  <si>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</si>
  <si>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</si>
  <si>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</si>
  <si>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</si>
  <si>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</si>
  <si>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</si>
  <si>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</si>
  <si>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</si>
  <si>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</si>
  <si>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</si>
  <si>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</si>
  <si>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</si>
  <si>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</si>
  <si>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</si>
  <si>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</si>
  <si>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</si>
  <si>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</si>
  <si>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</si>
  <si>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</si>
  <si>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</si>
  <si>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</si>
  <si>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</si>
  <si>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</si>
  <si>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</si>
  <si>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</si>
  <si>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</si>
  <si>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</si>
  <si>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</si>
  <si>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</si>
  <si>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</si>
  <si>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</si>
  <si>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</si>
  <si>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</si>
  <si>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</si>
  <si>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</si>
  <si>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</si>
  <si>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</si>
  <si>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</si>
  <si>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</si>
  <si>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</si>
  <si>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</si>
  <si>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</si>
  <si>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</si>
  <si>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</si>
  <si>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</si>
  <si>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</si>
  <si>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</si>
  <si>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</si>
  <si>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</si>
  <si>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</si>
  <si>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</si>
  <si>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</si>
  <si>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</si>
  <si>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</si>
  <si>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</si>
  <si>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</si>
  <si>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</si>
  <si>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</si>
  <si>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</si>
  <si>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</si>
  <si>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</si>
  <si>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</si>
  <si>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</si>
  <si>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</si>
  <si>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</si>
  <si>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</si>
  <si>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</si>
  <si>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</si>
  <si>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</si>
  <si>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</si>
  <si>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</si>
  <si>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</si>
  <si>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</si>
  <si>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</si>
  <si>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</si>
  <si>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</si>
  <si>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</si>
  <si>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</si>
  <si>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</si>
  <si>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</si>
  <si>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</si>
  <si>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</si>
  <si>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</si>
  <si>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</si>
  <si>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</si>
  <si>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</si>
  <si>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</si>
  <si>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</si>
  <si>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</si>
  <si>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</si>
  <si>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</si>
  <si>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</si>
  <si>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</si>
  <si>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</si>
  <si>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</si>
  <si>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</si>
  <si>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</si>
  <si>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</si>
  <si>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</si>
  <si>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</si>
  <si>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</si>
  <si>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</si>
  <si>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</si>
  <si>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</si>
  <si>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</si>
  <si>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</si>
  <si>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</si>
  <si>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</si>
  <si>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</si>
  <si>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</si>
  <si>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</si>
  <si>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</si>
  <si>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</si>
  <si>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</si>
  <si>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</si>
  <si>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</si>
  <si>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</si>
  <si>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</si>
  <si>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</si>
  <si>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</si>
  <si>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</si>
  <si>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</si>
  <si>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</si>
  <si>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</si>
  <si>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</si>
  <si>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</si>
  <si>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</si>
  <si>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</si>
  <si>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</si>
  <si>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</si>
  <si>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</si>
  <si>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</si>
  <si>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</si>
  <si>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</si>
  <si>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</si>
  <si>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</si>
  <si>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</si>
  <si>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</si>
  <si>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</si>
  <si>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</si>
  <si>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</si>
  <si>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</si>
  <si>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</si>
  <si>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</si>
  <si>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</si>
  <si>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</si>
  <si>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</si>
  <si>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</si>
  <si>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</si>
  <si>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</si>
  <si>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</si>
  <si>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</si>
  <si>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</si>
  <si>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</si>
  <si>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</si>
  <si>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</si>
  <si>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</si>
  <si>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</si>
  <si>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</si>
  <si>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</si>
  <si>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</si>
  <si>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</si>
  <si>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</si>
  <si>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</si>
  <si>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</si>
  <si>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</si>
  <si>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</si>
  <si>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</si>
  <si>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</si>
  <si>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</si>
  <si>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</si>
  <si>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</si>
  <si>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</si>
  <si>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</si>
  <si>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</si>
  <si>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</si>
  <si>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</si>
  <si>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</si>
  <si>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</si>
  <si>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</si>
  <si>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</si>
  <si>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</si>
  <si>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</si>
  <si>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</si>
  <si>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</si>
  <si>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</si>
  <si>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</si>
  <si>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</si>
  <si>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</si>
  <si>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</si>
  <si>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</si>
  <si>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</si>
  <si>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</si>
  <si>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</si>
  <si>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</si>
  <si>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</si>
  <si>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</si>
  <si>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</si>
  <si>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</si>
  <si>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</si>
  <si>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</si>
  <si>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</si>
  <si>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</si>
  <si>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</si>
  <si>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</si>
  <si>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</si>
  <si>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</si>
  <si>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</si>
  <si>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</si>
  <si>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</si>
  <si>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</si>
  <si>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</si>
  <si>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</si>
  <si>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</si>
  <si>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</si>
  <si>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</si>
  <si>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</si>
  <si>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</si>
  <si>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</si>
  <si>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</si>
  <si>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</si>
  <si>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</si>
  <si>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</si>
  <si>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</si>
  <si>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</si>
  <si>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</si>
  <si>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</si>
  <si>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</si>
  <si>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</si>
  <si>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</si>
  <si>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</si>
  <si>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</si>
  <si>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</si>
  <si>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</si>
  <si>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</si>
  <si>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</si>
  <si>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</si>
  <si>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</si>
  <si>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</si>
  <si>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</si>
  <si>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</si>
  <si>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</si>
  <si>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</si>
  <si>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</si>
  <si>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</si>
  <si>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</si>
  <si>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</si>
  <si>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</si>
  <si>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</si>
  <si>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</si>
  <si>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</si>
  <si>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</si>
  <si>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</si>
  <si>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</si>
  <si>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</si>
  <si>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</si>
  <si>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</si>
  <si>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</si>
  <si>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</si>
  <si>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</si>
  <si>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</si>
  <si>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</si>
  <si>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</si>
  <si>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</si>
  <si>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</si>
  <si>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</si>
  <si>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</si>
  <si>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</si>
  <si>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</si>
  <si>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</si>
  <si>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</si>
  <si>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</si>
  <si>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</si>
  <si>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</si>
  <si>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</si>
  <si>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</si>
  <si>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</si>
  <si>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</si>
  <si>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</si>
  <si>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</si>
  <si>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</si>
  <si>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</si>
  <si>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</si>
  <si>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</si>
  <si>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</si>
  <si>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</si>
  <si>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</si>
  <si>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</si>
  <si>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</si>
  <si>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</si>
  <si>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</si>
  <si>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</si>
  <si>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</si>
  <si>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</si>
  <si>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</si>
  <si>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</si>
  <si>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</si>
  <si>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</si>
  <si>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</si>
  <si>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</si>
  <si>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</si>
  <si>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</si>
  <si>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</si>
  <si>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</si>
  <si>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</si>
  <si>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</si>
  <si>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</si>
  <si>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</si>
  <si>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</si>
  <si>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</si>
  <si>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</si>
  <si>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</si>
  <si>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</si>
  <si>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</si>
  <si>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</si>
  <si>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</si>
  <si>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</si>
  <si>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</si>
  <si>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</si>
  <si>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</si>
  <si>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</si>
  <si>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</si>
  <si>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</si>
  <si>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</si>
  <si>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</si>
  <si>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</si>
  <si>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</si>
  <si>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</si>
  <si>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</si>
  <si>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</si>
  <si>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</si>
  <si>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</si>
  <si>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</si>
  <si>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</si>
  <si>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</si>
  <si>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</si>
  <si>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</si>
  <si>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</si>
  <si>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</si>
  <si>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</si>
  <si>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</si>
  <si>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</si>
  <si>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</si>
  <si>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</si>
  <si>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</si>
  <si>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</si>
  <si>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</si>
  <si>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</si>
  <si>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</si>
  <si>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</si>
  <si>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</si>
  <si>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</si>
  <si>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</si>
  <si>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</si>
  <si>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</si>
  <si>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</si>
  <si>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</si>
  <si>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</si>
  <si>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</si>
  <si>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</si>
  <si>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</si>
  <si>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</si>
  <si>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</si>
  <si>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</si>
  <si>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</si>
  <si>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</si>
  <si>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</si>
  <si>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</si>
  <si>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</si>
  <si>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</si>
  <si>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</si>
  <si>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</si>
  <si>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</si>
  <si>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</si>
  <si>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</si>
  <si>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</si>
  <si>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</si>
  <si>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</si>
  <si>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</si>
  <si>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</si>
  <si>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</si>
  <si>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</si>
  <si>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</si>
  <si>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</si>
  <si>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</si>
  <si>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</si>
  <si>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</si>
  <si>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</si>
  <si>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</si>
  <si>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</si>
  <si>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</si>
  <si>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</si>
  <si>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</si>
  <si>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</si>
  <si>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</si>
  <si>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</si>
  <si>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</si>
  <si>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</si>
  <si>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</si>
  <si>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</si>
  <si>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</si>
  <si>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</si>
  <si>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</si>
  <si>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</si>
  <si>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</si>
  <si>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</si>
  <si>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</si>
  <si>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</si>
  <si>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</si>
  <si>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</si>
  <si>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</si>
  <si>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</si>
  <si>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</si>
  <si>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</si>
  <si>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</si>
  <si>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</si>
  <si>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</si>
  <si>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</si>
  <si>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</si>
  <si>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</si>
  <si>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</si>
  <si>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</si>
  <si>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</si>
  <si>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</si>
  <si>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</si>
  <si>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</si>
  <si>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</si>
  <si>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</si>
  <si>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</si>
  <si>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</si>
  <si>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</si>
  <si>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</si>
  <si>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</si>
  <si>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</si>
  <si>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</si>
  <si>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</si>
  <si>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</si>
  <si>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</si>
  <si>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</si>
  <si>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</si>
  <si>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</si>
  <si>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</si>
  <si>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</si>
  <si>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</si>
  <si>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</si>
  <si>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</si>
  <si>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</si>
  <si>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</si>
  <si>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</si>
  <si>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</si>
  <si>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</si>
  <si>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</si>
  <si>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</si>
  <si>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</si>
  <si>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</si>
  <si>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</si>
  <si>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</si>
  <si>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</si>
  <si>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</si>
  <si>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</si>
  <si>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</si>
  <si>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</si>
  <si>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</si>
  <si>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</si>
  <si>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</si>
  <si>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</si>
  <si>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</si>
  <si>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</si>
  <si>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</si>
  <si>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</si>
  <si>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</si>
  <si>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</si>
  <si>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</si>
  <si>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</si>
  <si>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</si>
  <si>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</si>
  <si>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</si>
  <si>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</si>
  <si>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</si>
  <si>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</si>
  <si>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</si>
  <si>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</si>
  <si>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</si>
  <si>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</si>
  <si>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</si>
  <si>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</si>
  <si>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</si>
  <si>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</si>
  <si>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</si>
  <si>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</si>
  <si>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</si>
  <si>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</si>
  <si>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</si>
  <si>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</si>
  <si>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</si>
  <si>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</si>
  <si>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</si>
  <si>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</si>
  <si>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</si>
  <si>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</si>
  <si>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</si>
  <si>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</si>
  <si>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</si>
  <si>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</si>
  <si>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</si>
  <si>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</si>
  <si>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</si>
  <si>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</si>
  <si>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</si>
  <si>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</si>
  <si>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</si>
  <si>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</si>
  <si>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</si>
  <si>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</si>
  <si>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</si>
  <si>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</si>
  <si>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</si>
  <si>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</si>
  <si>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</si>
  <si>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</si>
  <si>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</si>
  <si>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</si>
  <si>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</si>
  <si>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</si>
  <si>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</si>
  <si>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</si>
  <si>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</si>
  <si>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</si>
  <si>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</si>
  <si>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</si>
  <si>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</si>
  <si>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</si>
  <si>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</si>
  <si>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</si>
  <si>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</si>
  <si>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</si>
  <si>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</si>
  <si>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</si>
  <si>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</si>
  <si>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</si>
  <si>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</si>
  <si>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</si>
  <si>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</si>
  <si>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</si>
  <si>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</si>
  <si>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</si>
  <si>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</si>
  <si>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</si>
  <si>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</si>
  <si>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</si>
  <si>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</si>
  <si>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</si>
  <si>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</si>
  <si>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</si>
  <si>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</si>
  <si>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</si>
  <si>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</si>
  <si>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</si>
  <si>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</si>
  <si>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</si>
  <si>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</si>
  <si>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</si>
  <si>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</si>
  <si>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</si>
  <si>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</si>
  <si>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</si>
  <si>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</si>
  <si>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</si>
  <si>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</si>
  <si>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</si>
  <si>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</si>
  <si>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</si>
  <si>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</si>
  <si>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</si>
  <si>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</si>
  <si>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</si>
  <si>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</si>
  <si>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</si>
  <si>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</si>
  <si>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</si>
  <si>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</si>
  <si>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</si>
  <si>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</si>
  <si>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</si>
  <si>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</si>
  <si>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</si>
  <si>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</si>
  <si>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</si>
  <si>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</si>
  <si>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</si>
  <si>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</si>
  <si>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</si>
  <si>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</si>
  <si>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</si>
  <si>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</si>
  <si>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</si>
  <si>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</si>
  <si>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</si>
  <si>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</si>
  <si>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</si>
  <si>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</si>
  <si>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</si>
  <si>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</si>
  <si>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</si>
  <si>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</si>
  <si>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</si>
  <si>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</si>
  <si>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</si>
  <si>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</si>
  <si>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</si>
  <si>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</si>
  <si>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</si>
  <si>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</si>
  <si>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</si>
  <si>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</si>
  <si>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</si>
  <si>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</si>
  <si>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</si>
  <si>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</si>
  <si>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</si>
  <si>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</si>
  <si>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</si>
  <si>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</si>
  <si>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</si>
  <si>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</si>
  <si>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</si>
  <si>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</si>
  <si>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</si>
  <si>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</si>
  <si>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</si>
  <si>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</si>
  <si>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</si>
  <si>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</si>
  <si>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</si>
  <si>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</si>
  <si>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</si>
  <si>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</si>
  <si>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</si>
  <si>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</si>
  <si>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</si>
  <si>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</si>
  <si>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</si>
  <si>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</si>
  <si>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</si>
  <si>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</si>
  <si>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</si>
  <si>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</si>
  <si>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</si>
  <si>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</si>
  <si>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</si>
  <si>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</si>
  <si>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</si>
  <si>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</si>
  <si>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</si>
  <si>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</si>
  <si>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</si>
  <si>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</si>
  <si>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</si>
  <si>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</si>
  <si>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</si>
  <si>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</si>
  <si>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</si>
  <si>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</si>
  <si>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</si>
  <si>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</si>
  <si>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</si>
  <si>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</si>
  <si>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</si>
  <si>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</si>
  <si>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</si>
  <si>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</si>
  <si>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</si>
  <si>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</si>
  <si>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</si>
  <si>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</si>
  <si>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</si>
  <si>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</si>
  <si>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</si>
  <si>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</si>
  <si>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</si>
  <si>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</si>
  <si>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</si>
  <si>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</si>
  <si>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</si>
  <si>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</si>
  <si>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</si>
  <si>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</si>
  <si>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</si>
  <si>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</si>
  <si>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</si>
  <si>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</si>
  <si>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</si>
  <si>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</si>
  <si>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</si>
  <si>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</si>
  <si>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</si>
  <si>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</si>
  <si>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</si>
  <si>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</si>
  <si>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</si>
  <si>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</si>
  <si>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</si>
  <si>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</si>
  <si>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</si>
  <si>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</si>
  <si>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</si>
  <si>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</si>
  <si>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</si>
  <si>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</si>
  <si>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</si>
  <si>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</si>
  <si>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</si>
  <si>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</si>
  <si>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</si>
  <si>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</si>
  <si>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</si>
  <si>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</si>
  <si>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</si>
  <si>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</si>
  <si>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</si>
  <si>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</si>
  <si>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</si>
  <si>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</si>
  <si>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</si>
  <si>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</si>
  <si>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</si>
  <si>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</si>
  <si>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</si>
  <si>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</si>
  <si>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</si>
  <si>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</si>
  <si>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</si>
  <si>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</si>
  <si>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</si>
  <si>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</si>
  <si>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</si>
  <si>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</si>
  <si>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</si>
  <si>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</si>
  <si>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</si>
  <si>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</si>
  <si>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</si>
  <si>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</si>
  <si>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</si>
  <si>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</si>
  <si>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</si>
  <si>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</si>
  <si>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</si>
  <si>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</si>
  <si>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</si>
  <si>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</si>
  <si>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</si>
  <si>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</si>
  <si>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</si>
  <si>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</si>
  <si>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</si>
  <si>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</si>
  <si>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</si>
  <si>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</si>
  <si>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</si>
  <si>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</si>
  <si>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</si>
  <si>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</si>
  <si>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</si>
  <si>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</si>
  <si>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</si>
  <si>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</si>
  <si>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</si>
  <si>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</si>
  <si>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</si>
  <si>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</si>
  <si>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</si>
  <si>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</si>
  <si>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</si>
  <si>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</si>
  <si>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</si>
  <si>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</si>
  <si>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</si>
  <si>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</si>
  <si>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</si>
  <si>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</si>
  <si>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</si>
  <si>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</si>
  <si>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</si>
  <si>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</si>
  <si>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</si>
  <si>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</si>
  <si>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</si>
  <si>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</si>
  <si>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</si>
  <si>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</si>
  <si>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</si>
  <si>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</si>
  <si>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</si>
  <si>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</si>
  <si>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</si>
  <si>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</si>
  <si>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</si>
  <si>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</si>
  <si>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</si>
  <si>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</si>
  <si>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</si>
  <si>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</si>
  <si>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</si>
  <si>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</si>
  <si>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</si>
  <si>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</si>
  <si>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</si>
  <si>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</si>
  <si>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</si>
  <si>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</si>
  <si>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</si>
  <si>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</si>
  <si>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</si>
  <si>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</si>
  <si>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</si>
  <si>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</si>
  <si>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</si>
  <si>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</si>
  <si>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</si>
  <si>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</si>
  <si>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</si>
  <si>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</si>
  <si>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</si>
  <si>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</si>
  <si>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</si>
  <si>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</si>
  <si>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</si>
  <si>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</si>
  <si>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</si>
  <si>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</si>
  <si>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</si>
  <si>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</si>
  <si>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</si>
  <si>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</si>
  <si>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</si>
  <si>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</si>
  <si>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</si>
  <si>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</si>
  <si>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</si>
  <si>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</si>
  <si>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</si>
  <si>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</si>
  <si>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</si>
  <si>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</si>
  <si>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</si>
  <si>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</si>
  <si>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</si>
  <si>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</si>
  <si>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</si>
  <si>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</si>
  <si>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</si>
  <si>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</si>
  <si>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</si>
  <si>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</si>
  <si>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</si>
  <si>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</si>
  <si>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</si>
  <si>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</si>
  <si>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</si>
  <si>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</si>
  <si>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</si>
  <si>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</si>
  <si>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</si>
  <si>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</si>
  <si>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</si>
  <si>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</si>
  <si>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</si>
  <si>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</si>
  <si>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</si>
  <si>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</si>
  <si>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</si>
  <si>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</si>
  <si>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</si>
  <si>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</si>
  <si>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</si>
  <si>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</si>
  <si>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</si>
  <si>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</si>
  <si>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</si>
  <si>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</si>
  <si>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</si>
  <si>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</si>
  <si>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</si>
  <si>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</si>
  <si>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</si>
  <si>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</si>
  <si>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</si>
  <si>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</si>
  <si>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</si>
  <si>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</si>
  <si>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</si>
  <si>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</si>
  <si>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</si>
  <si>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</si>
  <si>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</si>
  <si>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</si>
  <si>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</si>
  <si>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</si>
  <si>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</si>
  <si>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</si>
  <si>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</si>
  <si>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</si>
  <si>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</si>
  <si>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</si>
  <si>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</si>
  <si>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</si>
  <si>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</si>
  <si>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</si>
  <si>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</si>
  <si>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</si>
  <si>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</si>
  <si>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</si>
  <si>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</si>
  <si>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</si>
  <si>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</si>
  <si>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</si>
  <si>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</si>
  <si>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</si>
  <si>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</si>
  <si>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</si>
  <si>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</si>
  <si>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</si>
  <si>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</si>
  <si>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</si>
  <si>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</si>
  <si>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</si>
  <si>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</si>
  <si>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</si>
  <si>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</si>
  <si>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</si>
  <si>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</si>
  <si>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</si>
  <si>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</si>
  <si>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</si>
  <si>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</si>
  <si>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</si>
  <si>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</si>
  <si>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</si>
  <si>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</si>
  <si>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</si>
  <si>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</si>
  <si>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</si>
  <si>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</si>
  <si>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</si>
  <si>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</si>
  <si>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</si>
  <si>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</si>
  <si>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</si>
  <si>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</si>
  <si>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</si>
  <si>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</si>
  <si>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</si>
  <si>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</si>
  <si>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</si>
  <si>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</si>
  <si>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</si>
  <si>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</si>
  <si>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</si>
  <si>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</si>
  <si>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</si>
  <si>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</si>
  <si>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</si>
  <si>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</si>
  <si>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</si>
  <si>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</si>
  <si>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</si>
  <si>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</si>
  <si>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</si>
  <si>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</si>
  <si>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</si>
  <si>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</si>
  <si>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</si>
  <si>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</si>
  <si>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</si>
  <si>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</si>
  <si>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</si>
  <si>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</si>
  <si>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</si>
  <si>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</si>
  <si>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</si>
  <si>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</si>
  <si>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</si>
  <si>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</si>
  <si>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</si>
  <si>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</si>
  <si>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</si>
  <si>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</si>
  <si>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</si>
  <si>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</si>
  <si>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</si>
  <si>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</si>
  <si>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</si>
  <si>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</si>
  <si>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</si>
  <si>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</si>
  <si>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</si>
  <si>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</si>
  <si>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</si>
  <si>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</si>
  <si>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</si>
  <si>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</si>
  <si>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</si>
  <si>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</si>
  <si>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</si>
  <si>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</si>
  <si>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</si>
  <si>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</si>
  <si>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</si>
  <si>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</si>
  <si>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</si>
  <si>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</si>
  <si>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</si>
  <si>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</si>
  <si>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</si>
  <si>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</si>
  <si>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</si>
  <si>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</si>
  <si>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</si>
  <si>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</si>
  <si>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</si>
  <si>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</si>
  <si>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</si>
  <si>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</si>
  <si>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</si>
  <si>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</si>
  <si>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</si>
  <si>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</si>
  <si>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</si>
  <si>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</si>
  <si>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</si>
  <si>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</si>
  <si>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</si>
  <si>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</si>
  <si>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</si>
  <si>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</si>
  <si>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</si>
  <si>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</si>
  <si>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</si>
  <si>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</si>
  <si>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</si>
  <si>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</si>
  <si>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</si>
  <si>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</si>
  <si>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</si>
  <si>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</si>
  <si>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</si>
  <si>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</si>
  <si>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</si>
  <si>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</si>
  <si>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</si>
  <si>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</si>
  <si>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</si>
  <si>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</si>
  <si>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</si>
  <si>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</si>
  <si>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</si>
  <si>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</si>
  <si>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</si>
  <si>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</si>
  <si>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</si>
  <si>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</si>
  <si>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</si>
  <si>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</si>
  <si>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</si>
  <si>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</si>
  <si>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</si>
  <si>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</si>
  <si>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</si>
  <si>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</si>
  <si>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</si>
  <si>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</si>
  <si>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</si>
  <si>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</si>
  <si>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</si>
  <si>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</si>
  <si>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</si>
  <si>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</si>
  <si>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</si>
  <si>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</si>
  <si>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</si>
  <si>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</si>
  <si>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</si>
  <si>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</si>
  <si>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</si>
  <si>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</si>
  <si>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</si>
  <si>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</si>
  <si>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</si>
  <si>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</si>
  <si>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</si>
  <si>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</si>
  <si>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</si>
  <si>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</si>
  <si>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</si>
  <si>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</si>
  <si>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</si>
  <si>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</si>
  <si>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</si>
  <si>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</si>
  <si>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</si>
  <si>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</si>
  <si>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</si>
  <si>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</si>
  <si>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</si>
  <si>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</si>
  <si>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</si>
  <si>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</si>
  <si>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</si>
  <si>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</si>
  <si>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</si>
  <si>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</si>
  <si>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</si>
  <si>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</si>
  <si>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</si>
  <si>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</si>
  <si>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</si>
  <si>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</si>
  <si>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</si>
  <si>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</si>
  <si>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</si>
  <si>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</si>
  <si>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</si>
  <si>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</si>
  <si>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</si>
  <si>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</si>
  <si>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</si>
  <si>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</si>
  <si>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</si>
  <si>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</si>
  <si>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</si>
  <si>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</si>
  <si>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</si>
  <si>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</si>
  <si>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</si>
  <si>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</si>
  <si>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</si>
  <si>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</si>
  <si>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</si>
  <si>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</si>
  <si>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</si>
  <si>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</si>
  <si>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</si>
  <si>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</si>
  <si>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</si>
  <si>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</si>
  <si>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</si>
  <si>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</si>
  <si>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</si>
  <si>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</si>
  <si>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</si>
  <si>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</si>
  <si>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</si>
  <si>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</si>
  <si>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</si>
  <si>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</si>
  <si>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</si>
  <si>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</si>
  <si>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</si>
  <si>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</si>
  <si>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</si>
  <si>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</si>
  <si>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</si>
  <si>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</si>
  <si>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</si>
  <si>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</si>
  <si>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</si>
  <si>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</si>
  <si>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</si>
  <si>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</si>
  <si>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</si>
  <si>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</si>
  <si>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</si>
  <si>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</si>
  <si>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</si>
  <si>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</si>
  <si>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</si>
  <si>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</si>
  <si>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</si>
  <si>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</si>
  <si>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</si>
  <si>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</si>
  <si>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</si>
  <si>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</si>
  <si>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</si>
  <si>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</si>
  <si>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</si>
  <si>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</si>
  <si>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</si>
  <si>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</si>
  <si>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</si>
  <si>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</si>
  <si>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</si>
  <si>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</si>
  <si>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</si>
  <si>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</si>
  <si>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</si>
  <si>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</si>
  <si>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</si>
  <si>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</si>
  <si>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</si>
  <si>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</si>
  <si>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</si>
  <si>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</si>
  <si>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</si>
  <si>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</si>
  <si>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</si>
  <si>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</si>
  <si>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</si>
  <si>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</si>
  <si>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</si>
  <si>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</si>
  <si>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</si>
  <si>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</si>
  <si>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</si>
  <si>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</si>
  <si>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</si>
  <si>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</si>
  <si>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</si>
  <si>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</si>
  <si>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</si>
  <si>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</si>
  <si>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</si>
  <si>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</si>
  <si>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</si>
  <si>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</si>
  <si>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</si>
  <si>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</si>
  <si>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</si>
  <si>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</si>
  <si>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</si>
  <si>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</si>
  <si>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</si>
  <si>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</si>
  <si>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</si>
  <si>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</si>
  <si>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</si>
  <si>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</si>
  <si>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</si>
  <si>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</si>
  <si>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</si>
  <si>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</si>
  <si>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</si>
  <si>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</si>
  <si>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</si>
  <si>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</si>
  <si>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</si>
  <si>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</si>
  <si>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</si>
  <si>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</si>
  <si>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</si>
  <si>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</si>
  <si>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</si>
  <si>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</si>
  <si>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</si>
  <si>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</si>
  <si>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</si>
  <si>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</si>
  <si>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</si>
  <si>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</si>
  <si>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</si>
  <si>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</si>
  <si>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</si>
  <si>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</si>
  <si>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</si>
  <si>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</si>
  <si>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</si>
  <si>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</si>
  <si>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</si>
  <si>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</si>
  <si>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</si>
  <si>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</si>
  <si>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</si>
  <si>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</si>
  <si>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</si>
  <si>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</si>
  <si>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</si>
  <si>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</si>
  <si>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</si>
  <si>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</si>
  <si>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</si>
  <si>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</si>
  <si>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</si>
  <si>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</si>
  <si>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</si>
  <si>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</si>
  <si>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</si>
  <si>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</si>
  <si>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</si>
  <si>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</si>
  <si>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</si>
  <si>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</si>
  <si>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</si>
  <si>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</si>
  <si>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</si>
  <si>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</si>
  <si>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</si>
  <si>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</si>
  <si>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</si>
  <si>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</si>
  <si>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</si>
  <si>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</si>
  <si>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</si>
  <si>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</si>
  <si>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</si>
  <si>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</si>
  <si>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</si>
  <si>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</si>
  <si>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</si>
  <si>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</si>
  <si>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</si>
  <si>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</si>
  <si>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</si>
  <si>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</si>
  <si>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</si>
  <si>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</si>
  <si>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</si>
  <si>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</si>
  <si>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</si>
  <si>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</si>
  <si>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</si>
  <si>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</si>
  <si>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</si>
  <si>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</si>
  <si>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</si>
  <si>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</si>
  <si>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</si>
  <si>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</si>
  <si>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</si>
  <si>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</si>
  <si>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</si>
  <si>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</si>
  <si>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</si>
  <si>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</si>
  <si>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</si>
  <si>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</si>
  <si>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</si>
  <si>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</si>
  <si>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</si>
  <si>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</si>
  <si>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</si>
  <si>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</si>
  <si>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</si>
  <si>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</si>
  <si>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</si>
  <si>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</si>
  <si>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</si>
  <si>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</si>
  <si>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</si>
  <si>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</si>
  <si>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</si>
  <si>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</si>
  <si>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</si>
  <si>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</si>
  <si>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</si>
  <si>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</si>
  <si>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</si>
  <si>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</si>
  <si>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</si>
  <si>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</si>
  <si>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</si>
  <si>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</si>
  <si>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</si>
  <si>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</si>
  <si>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</si>
  <si>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</si>
  <si>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</si>
  <si>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</si>
  <si>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</si>
  <si>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</si>
  <si>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</si>
  <si>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</si>
  <si>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</si>
  <si>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</si>
  <si>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</si>
  <si>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</si>
  <si>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</si>
  <si>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</si>
  <si>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</si>
  <si>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</si>
  <si>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</si>
  <si>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</si>
  <si>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</si>
  <si>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</si>
  <si>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</si>
  <si>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</si>
  <si>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</si>
  <si>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</si>
  <si>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</si>
  <si>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</si>
  <si>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</si>
  <si>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</si>
  <si>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</si>
  <si>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</si>
  <si>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</si>
  <si>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</si>
  <si>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</si>
  <si>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</si>
  <si>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</si>
  <si>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</si>
  <si>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</si>
  <si>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</si>
  <si>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</si>
  <si>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</si>
  <si>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</si>
  <si>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</si>
  <si>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</si>
  <si>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</si>
  <si>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</si>
  <si>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</si>
  <si>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</si>
  <si>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</si>
  <si>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</si>
  <si>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</si>
  <si>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</si>
  <si>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</si>
  <si>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</si>
  <si>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</si>
  <si>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</si>
  <si>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</si>
  <si>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</si>
  <si>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</si>
  <si>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</si>
  <si>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</si>
  <si>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</si>
  <si>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</si>
  <si>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</si>
  <si>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</si>
  <si>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</si>
  <si>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</si>
  <si>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</si>
  <si>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</si>
  <si>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</si>
  <si>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</si>
  <si>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</si>
  <si>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</si>
  <si>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</si>
  <si>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</si>
  <si>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</si>
  <si>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</si>
  <si>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</si>
  <si>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</si>
  <si>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</si>
  <si>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</si>
  <si>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</si>
  <si>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</si>
  <si>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</si>
  <si>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</si>
  <si>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</si>
  <si>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</si>
  <si>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</si>
  <si>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</si>
  <si>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</si>
  <si>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</si>
  <si>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</si>
  <si>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</si>
  <si>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</si>
  <si>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</si>
  <si>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</si>
  <si>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</si>
  <si>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</si>
  <si>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</si>
  <si>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</si>
  <si>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</si>
  <si>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</si>
  <si>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</si>
  <si>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</si>
  <si>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</si>
  <si>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</si>
  <si>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</si>
  <si>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</si>
  <si>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</si>
  <si>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</si>
  <si>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</si>
  <si>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</si>
  <si>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</si>
  <si>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</si>
  <si>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</si>
  <si>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</si>
  <si>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</si>
  <si>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</si>
  <si>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</si>
  <si>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</si>
  <si>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</si>
  <si>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</si>
  <si>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</si>
  <si>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</si>
  <si>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</si>
  <si>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</si>
  <si>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</si>
  <si>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</si>
  <si>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</si>
  <si>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</si>
  <si>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</si>
  <si>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</si>
  <si>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</si>
  <si>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</si>
  <si>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</si>
  <si>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</si>
  <si>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</si>
  <si>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</si>
  <si>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</si>
  <si>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</si>
  <si>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</si>
  <si>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</si>
  <si>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</si>
  <si>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</si>
  <si>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</si>
  <si>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</si>
  <si>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</si>
  <si>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</si>
  <si>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</si>
  <si>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</si>
  <si>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</si>
  <si>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</si>
  <si>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</si>
  <si>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</si>
  <si>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</si>
  <si>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</si>
  <si>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</si>
  <si>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</si>
  <si>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</si>
  <si>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</si>
  <si>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</si>
  <si>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</si>
  <si>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</si>
  <si>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</si>
  <si>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</si>
  <si>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</si>
  <si>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</si>
  <si>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</si>
  <si>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</si>
  <si>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</si>
  <si>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</si>
  <si>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</si>
  <si>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</si>
  <si>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</si>
  <si>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</si>
  <si>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</si>
  <si>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</si>
  <si>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</si>
  <si>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</si>
  <si>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</si>
  <si>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</si>
  <si>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</si>
  <si>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</si>
  <si>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</si>
  <si>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</si>
  <si>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</si>
  <si>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</si>
  <si>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</si>
  <si>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</si>
  <si>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</si>
  <si>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</si>
  <si>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</si>
  <si>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</si>
  <si>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</si>
  <si>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</si>
  <si>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</si>
  <si>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</si>
  <si>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</si>
  <si>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</si>
  <si>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</si>
  <si>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</si>
  <si>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</si>
  <si>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</si>
  <si>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</si>
  <si>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</si>
  <si>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</si>
  <si>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</si>
  <si>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</si>
  <si>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</si>
  <si>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</si>
  <si>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</si>
  <si>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</si>
  <si>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</si>
  <si>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</si>
  <si>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</si>
  <si>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</si>
  <si>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</si>
  <si>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</si>
  <si>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</si>
  <si>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</si>
  <si>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</si>
  <si>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</si>
  <si>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</si>
  <si>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</si>
  <si>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</si>
  <si>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</si>
  <si>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</si>
  <si>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</si>
  <si>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</si>
  <si>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</si>
  <si>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</si>
  <si>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</si>
  <si>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</si>
  <si>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</si>
  <si>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</si>
  <si>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</si>
  <si>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</si>
  <si>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</si>
  <si>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</si>
  <si>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</si>
  <si>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</si>
  <si>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</si>
  <si>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</si>
  <si>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</si>
  <si>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</si>
  <si>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</si>
  <si>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</si>
  <si>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</si>
  <si>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</si>
  <si>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</si>
  <si>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</si>
  <si>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</si>
  <si>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</si>
  <si>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</si>
  <si>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</si>
  <si>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</si>
  <si>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</si>
  <si>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</si>
  <si>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</si>
  <si>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</si>
  <si>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</si>
  <si>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</si>
  <si>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</si>
  <si>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</si>
  <si>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</si>
  <si>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</si>
  <si>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</si>
  <si>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</si>
  <si>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</si>
  <si>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</si>
  <si>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</si>
  <si>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</si>
  <si>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</si>
  <si>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</si>
  <si>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</si>
  <si>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</si>
  <si>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</si>
  <si>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</si>
  <si>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</si>
  <si>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</si>
  <si>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</si>
  <si>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</si>
  <si>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</si>
  <si>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</si>
  <si>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</si>
  <si>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</si>
  <si>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</si>
  <si>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</si>
  <si>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</si>
  <si>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</si>
  <si>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</si>
  <si>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</si>
  <si>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</si>
  <si>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</si>
  <si>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</si>
  <si>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</si>
  <si>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</si>
  <si>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</si>
  <si>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</si>
  <si>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</si>
  <si>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</si>
  <si>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</si>
  <si>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</si>
  <si>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</si>
  <si>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</si>
  <si>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</si>
  <si>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</si>
  <si>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</si>
  <si>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</si>
  <si>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</si>
  <si>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</si>
  <si>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</si>
  <si>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</si>
  <si>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</si>
  <si>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</si>
  <si>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</si>
  <si>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</si>
  <si>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</si>
  <si>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</si>
  <si>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</si>
  <si>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</si>
  <si>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</si>
  <si>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</si>
  <si>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</si>
  <si>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</si>
  <si>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</si>
  <si>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</si>
  <si>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</si>
  <si>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</si>
  <si>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</si>
  <si>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</si>
  <si>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</si>
  <si>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</si>
  <si>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</si>
  <si>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</si>
  <si>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</si>
  <si>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</si>
  <si>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</si>
  <si>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</si>
  <si>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</si>
  <si>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</si>
  <si>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</si>
  <si>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</si>
  <si>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</si>
  <si>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</si>
  <si>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</si>
  <si>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</si>
  <si>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</si>
  <si>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</si>
  <si>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</si>
  <si>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</si>
  <si>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</si>
  <si>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</si>
  <si>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</si>
  <si>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</si>
  <si>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</si>
  <si>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</si>
  <si>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</si>
  <si>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</si>
  <si>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</si>
  <si>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</si>
  <si>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</si>
  <si>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</si>
  <si>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</si>
  <si>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</si>
  <si>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</si>
  <si>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</si>
  <si>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</si>
  <si>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</si>
  <si>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</si>
  <si>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</si>
  <si>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</si>
  <si>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</si>
  <si>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</si>
  <si>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</si>
  <si>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</si>
  <si>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</si>
  <si>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</si>
  <si>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</si>
  <si>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</si>
  <si>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</si>
  <si>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</si>
  <si>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</si>
  <si>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</si>
  <si>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</si>
  <si>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</si>
  <si>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</si>
  <si>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</si>
  <si>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</si>
  <si>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</si>
  <si>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</si>
  <si>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</si>
  <si>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</si>
  <si>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</si>
  <si>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</si>
  <si>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</si>
  <si>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</si>
  <si>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</si>
  <si>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</si>
  <si>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</si>
  <si>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</si>
  <si>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</si>
  <si>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</si>
  <si>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</si>
  <si>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</si>
  <si>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</si>
  <si>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</si>
  <si>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</si>
  <si>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</si>
  <si>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</si>
  <si>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</si>
  <si>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</si>
  <si>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</si>
  <si>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</si>
  <si>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</si>
  <si>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</si>
  <si>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</si>
  <si>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</si>
  <si>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</si>
  <si>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</si>
  <si>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</si>
  <si>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</si>
  <si>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</si>
  <si>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</si>
  <si>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</si>
  <si>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</si>
  <si>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</si>
  <si>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</si>
  <si>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</si>
  <si>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</si>
  <si>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</si>
  <si>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</si>
  <si>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</si>
  <si>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</si>
  <si>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</si>
  <si>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</si>
  <si>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</si>
  <si>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</si>
  <si>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</si>
  <si>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</si>
  <si>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</si>
  <si>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</si>
  <si>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</si>
  <si>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</si>
  <si>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2021-25-10000838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</si>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</sst>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tabSelected="1" view="pageBreakPreview" zoomScale="70" zoomScaleNormal="70" zoomScaleSheetLayoutView="70" zoomScalePageLayoutView="40" workbookViewId="0">
      <selection activeCell="I23" sqref="I23:M2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44194.624335995373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6" t="str">
        <f>HYPERLINK("#Integrante_1!A109","CAPACIDAD RESIDUAL")</f>
        <v>CAPACIDAD RESIDUAL</v>
      </c>
      <c r="F8" s="207"/>
      <c r="G8" s="208"/>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6" t="str">
        <f>HYPERLINK("#Integrante_1!A162","TALENTO HUMANO")</f>
        <v>TALENTO HUMANO</v>
      </c>
      <c r="F9" s="207"/>
      <c r="G9" s="208"/>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6" t="str">
        <f>HYPERLINK("#Integrante_1!F162","INFRAESTRUCTURA")</f>
        <v>INFRAESTRUCTURA</v>
      </c>
      <c r="F10" s="207"/>
      <c r="G10" s="208"/>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2764</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09"/>
      <c r="I20" s="141" t="s">
        <v>516</v>
      </c>
      <c r="J20" s="142" t="s">
        <v>528</v>
      </c>
      <c r="K20" s="143">
        <v>3422004231</v>
      </c>
      <c r="L20" s="144">
        <v>44207</v>
      </c>
      <c r="M20" s="144">
        <v>44561</v>
      </c>
      <c r="N20" s="127">
        <f>+(M20-L20)/30</f>
        <v>11.8</v>
      </c>
      <c r="O20" s="130"/>
      <c r="U20" s="126"/>
      <c r="V20" s="107">
        <f ca="1">NOW()</f>
        <v>44194.624335995373</v>
      </c>
      <c r="W20" s="107">
        <f ca="1">NOW()</f>
        <v>44194.624335995373</v>
      </c>
    </row>
    <row r="21" spans="1:23" ht="30" customHeight="1" outlineLevel="1" x14ac:dyDescent="0.25">
      <c r="A21" s="9"/>
      <c r="B21" s="72"/>
      <c r="C21" s="5"/>
      <c r="D21" s="5"/>
      <c r="E21" s="5"/>
      <c r="F21" s="5"/>
      <c r="G21" s="5"/>
      <c r="H21" s="71"/>
      <c r="I21" s="141" t="s">
        <v>516</v>
      </c>
      <c r="J21" s="142" t="s">
        <v>537</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516</v>
      </c>
      <c r="J22" s="142" t="s">
        <v>533</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ASOCIACIÓN DE PADRES DE FAMILIA HOGAR INFANTIL LAS TRAVESURAS DEL MUNICIPIO DE SAN FRANCISCO</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2765</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HYPERLINK("#Integrante_1!A1","INICIO")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28"/>
      <c r="S177" s="28" t="s">
        <v>2619</v>
      </c>
      <c r="T177" s="19"/>
      <c r="U177" s="19"/>
      <c r="V177" s="19"/>
      <c r="W177" s="19"/>
      <c r="X177" s="19"/>
      <c r="Y177" s="19"/>
      <c r="Z177" s="19"/>
      <c r="AA177" s="19"/>
      <c r="AB177" s="19"/>
    </row>
    <row r="178" spans="1:28" ht="23.25" x14ac:dyDescent="0.25">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3.25" x14ac:dyDescent="0.25">
      <c r="A179" s="9"/>
      <c r="B179" s="227" t="s">
        <v>2670</v>
      </c>
      <c r="C179" s="227"/>
      <c r="D179" s="227"/>
      <c r="E179" s="24">
        <v>0.02</v>
      </c>
      <c r="F179" s="170">
        <v>0.02</v>
      </c>
      <c r="G179" s="171">
        <f>IF(F179&gt;0,SUM(E179+F179),"")</f>
        <v>0.04</v>
      </c>
      <c r="H179" s="5"/>
      <c r="I179" s="235" t="s">
        <v>2674</v>
      </c>
      <c r="J179" s="236"/>
      <c r="K179" s="236"/>
      <c r="L179" s="237"/>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136880169.24000001</v>
      </c>
      <c r="F185" s="94"/>
      <c r="G185" s="95"/>
      <c r="H185" s="90"/>
      <c r="I185" s="92" t="s">
        <v>2632</v>
      </c>
      <c r="J185" s="176">
        <f>M179</f>
        <v>0.02</v>
      </c>
      <c r="K185" s="228" t="s">
        <v>2633</v>
      </c>
      <c r="L185" s="228"/>
      <c r="M185" s="96">
        <f>+J185*K20</f>
        <v>68440084.620000005</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view="pageBreakPreview" topLeftCell="F1" zoomScale="70" zoomScaleNormal="85" zoomScaleSheetLayoutView="70" zoomScalePageLayoutView="40" workbookViewId="0">
      <selection activeCell="I20" sqref="I20:M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44194.624335995373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6" t="str">
        <f>HYPERLINK("#Integrante_2!A109","CAPACIDAD RESIDUAL")</f>
        <v>CAPACIDAD RESIDUAL</v>
      </c>
      <c r="F8" s="207"/>
      <c r="G8" s="208"/>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6" t="str">
        <f>HYPERLINK("#Integrante_2!A162","TALENTO HUMANO")</f>
        <v>TALENTO HUMANO</v>
      </c>
      <c r="F9" s="207"/>
      <c r="G9" s="208"/>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6" t="str">
        <f>HYPERLINK("#Integrante_2!F162","INFRAESTRUCTURA")</f>
        <v>INFRAESTRUCTURA</v>
      </c>
      <c r="F10" s="207"/>
      <c r="G10" s="208"/>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2764</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09"/>
      <c r="I20" s="141" t="s">
        <v>516</v>
      </c>
      <c r="J20" s="142" t="s">
        <v>528</v>
      </c>
      <c r="K20" s="143">
        <v>3422004231</v>
      </c>
      <c r="L20" s="144">
        <v>44207</v>
      </c>
      <c r="M20" s="144">
        <v>44561</v>
      </c>
      <c r="N20" s="127">
        <f>+(M20-L20)/30</f>
        <v>11.8</v>
      </c>
      <c r="O20" s="130"/>
      <c r="U20" s="126"/>
      <c r="V20" s="107">
        <f ca="1">NOW()</f>
        <v>44194.624335995373</v>
      </c>
      <c r="W20" s="107">
        <f ca="1">NOW()</f>
        <v>44194.624335995373</v>
      </c>
    </row>
    <row r="21" spans="1:23" ht="30" customHeight="1" outlineLevel="1" x14ac:dyDescent="0.25">
      <c r="A21" s="9"/>
      <c r="B21" s="72"/>
      <c r="C21" s="5"/>
      <c r="D21" s="5"/>
      <c r="E21" s="5"/>
      <c r="F21" s="5"/>
      <c r="G21" s="5"/>
      <c r="H21" s="162"/>
      <c r="I21" s="141" t="s">
        <v>516</v>
      </c>
      <c r="J21" s="142" t="s">
        <v>537</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516</v>
      </c>
      <c r="J22" s="142" t="s">
        <v>533</v>
      </c>
      <c r="K22" s="143"/>
      <c r="L22" s="144">
        <v>44207</v>
      </c>
      <c r="M22" s="144">
        <v>44561</v>
      </c>
      <c r="N22" s="128">
        <f t="shared" si="0"/>
        <v>11.8</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FUNDACION SEMILLAS PARA LA PAZ</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2765</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HYPERLINK("#Integrante_2!A1","INICIO")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t="s">
        <v>2622</v>
      </c>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v>0.02</v>
      </c>
      <c r="G179" s="171">
        <f>IF(F179&gt;0,SUM(E179+F179),"")</f>
        <v>0.04</v>
      </c>
      <c r="H179" s="5"/>
      <c r="I179" s="218" t="s">
        <v>2674</v>
      </c>
      <c r="J179" s="219"/>
      <c r="K179" s="219"/>
      <c r="L179" s="220"/>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161" t="s">
        <v>2633</v>
      </c>
      <c r="E185" s="96">
        <f>+(C185*SUM(K20:K35))</f>
        <v>136880169.24000001</v>
      </c>
      <c r="F185" s="94"/>
      <c r="G185" s="95"/>
      <c r="H185" s="90"/>
      <c r="I185" s="92" t="s">
        <v>2632</v>
      </c>
      <c r="J185" s="176">
        <f>M179</f>
        <v>0.02</v>
      </c>
      <c r="K185" s="228" t="s">
        <v>2633</v>
      </c>
      <c r="L185" s="228"/>
      <c r="M185" s="96">
        <f>+J185*K20</f>
        <v>68440084.620000005</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44194.624335995373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6" t="str">
        <f>HYPERLINK("#Integrante_3!A109","CAPACIDAD RESIDUAL")</f>
        <v>CAPACIDAD RESIDUAL</v>
      </c>
      <c r="F8" s="207"/>
      <c r="G8" s="208"/>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6" t="str">
        <f>HYPERLINK("#Integrante_3!A162","TALENTO HUMANO")</f>
        <v>TALENTO HUMANO</v>
      </c>
      <c r="F9" s="207"/>
      <c r="G9" s="208"/>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6" t="str">
        <f>HYPERLINK("#Integrante_3!F162","INFRAESTRUCTURA")</f>
        <v>INFRAESTRUCTURA</v>
      </c>
      <c r="F10" s="207"/>
      <c r="G10" s="208"/>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44194.624335995373</v>
      </c>
      <c r="W20" s="107">
        <f ca="1">NOW()</f>
        <v>44194.624335995373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2674</v>
      </c>
      <c r="J174" s="261"/>
      <c r="K174" s="261"/>
      <c r="L174" s="261"/>
      <c r="M174" s="261"/>
      <c r="O174" s="177" t="str">
        <f>HYPERLINK("#Integrante_3!A1","INICIO")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56"/>
      <c r="S175" s="19"/>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56" t="s">
        <v>2623</v>
      </c>
      <c r="S176" s="19"/>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2674</v>
      </c>
      <c r="J177" s="219"/>
      <c r="K177" s="219"/>
      <c r="L177" s="220"/>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44194.624335995373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6" t="str">
        <f>HYPERLINK("#Integrante_4!A109","CAPACIDAD RESIDUAL")</f>
        <v>CAPACIDAD RESIDUAL</v>
      </c>
      <c r="F8" s="207"/>
      <c r="G8" s="208"/>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6" t="str">
        <f>HYPERLINK("#Integrante_4!A162","TALENTO HUMANO")</f>
        <v>TALENTO HUMANO</v>
      </c>
      <c r="F9" s="207"/>
      <c r="G9" s="208"/>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6" t="str">
        <f>HYPERLINK("#Integrante_4!F162","INFRAESTRUCTURA")</f>
        <v>INFRAESTRUCTURA</v>
      </c>
      <c r="F10" s="207"/>
      <c r="G10" s="208"/>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44194.624335995373</v>
      </c>
      <c r="W20" s="107">
        <f ca="1">NOW()</f>
        <v>44194.624335995373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HYPERLINK("#Integrante_4!A1","INICIO")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56"/>
      <c r="S177" s="19"/>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56" t="s">
        <v>2623</v>
      </c>
      <c r="S178" s="19"/>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2674</v>
      </c>
      <c r="J179" s="219"/>
      <c r="K179" s="219"/>
      <c r="L179" s="220"/>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44194.624335995373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6" t="str">
        <f>HYPERLINK("#Integrante_5!A109","CAPACIDAD RESIDUAL")</f>
        <v>CAPACIDAD RESIDUAL</v>
      </c>
      <c r="F8" s="207"/>
      <c r="G8" s="208"/>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6" t="str">
        <f>HYPERLINK("#Integrante_5!A162","TALENTO HUMANO")</f>
        <v>TALENTO HUMANO</v>
      </c>
      <c r="F9" s="207"/>
      <c r="G9" s="208"/>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6" t="str">
        <f>HYPERLINK("#Integrante_5!F162","INFRAESTRUCTURA")</f>
        <v>INFRAESTRUCTURA</v>
      </c>
      <c r="F10" s="207"/>
      <c r="G10" s="208"/>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44194.624335995373</v>
      </c>
      <c r="W20" s="107">
        <f ca="1">NOW()</f>
        <v>44194.624335995373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2678</v>
      </c>
      <c r="J174" s="261"/>
      <c r="K174" s="261"/>
      <c r="L174" s="261"/>
      <c r="M174" s="261"/>
      <c r="O174" s="177" t="str">
        <f>HYPERLINK("#Integrante_5!A1","INICIO")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9"/>
      <c r="S175" s="156"/>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9"/>
      <c r="S176" s="156" t="s">
        <v>2623</v>
      </c>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2672</v>
      </c>
      <c r="J177" s="219"/>
      <c r="K177" s="219"/>
      <c r="L177" s="220"/>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44194.624335995373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6" t="str">
        <f>HYPERLINK("#Integrante_6!A109","CAPACIDAD RESIDUAL")</f>
        <v>CAPACIDAD RESIDUAL</v>
      </c>
      <c r="F8" s="207"/>
      <c r="G8" s="208"/>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6" t="str">
        <f>HYPERLINK("#Integrante_6!A162","TALENTO HUMANO")</f>
        <v>TALENTO HUMANO</v>
      </c>
      <c r="F9" s="207"/>
      <c r="G9" s="208"/>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6" t="str">
        <f>HYPERLINK("#Integrante_6!F162","INFRAESTRUCTURA")</f>
        <v>INFRAESTRUCTURA</v>
      </c>
      <c r="F10" s="207"/>
      <c r="G10" s="208"/>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44194.624335995373</v>
      </c>
      <c r="W20" s="107">
        <f ca="1">NOW()</f>
        <v>44194.624335995373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HYPERLINK("#Integrante_6!A1","INICIO")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2672</v>
      </c>
      <c r="J179" s="219"/>
      <c r="K179" s="219"/>
      <c r="L179" s="220"/>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2020-12-29T19:59:07Z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