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CALDA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<sst xmlns="http://schemas.openxmlformats.org/spreadsheetml/2006/main" count="4723" uniqueCount="2766">
  <si>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</si>
  <si>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</si>
  <si>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</si>
  <si>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</si>
  <si>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</si>
  <si>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</si>
  <si>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</si>
  <si>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</si>
  <si>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</si>
  <si>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</si>
  <si>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</si>
  <si>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</si>
  <si>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</si>
  <si>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</si>
  <si>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</si>
  <si>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</si>
  <si>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</si>
  <si>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</si>
  <si>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</si>
  <si>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</si>
  <si>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</si>
  <si>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</si>
  <si>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</si>
  <si>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</si>
  <si>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</si>
  <si>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</si>
  <si>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</si>
  <si>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</si>
  <si>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</si>
  <si>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</si>
  <si>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</si>
  <si>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</si>
  <si>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</si>
  <si>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</si>
  <si>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</si>
  <si>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</si>
  <si>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</si>
  <si>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</si>
  <si>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</si>
  <si>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</si>
  <si>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</si>
  <si>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</si>
  <si>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</si>
  <si>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</si>
  <si>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</si>
  <si>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</si>
  <si>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</si>
  <si>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</si>
  <si>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</si>
  <si>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</si>
  <si>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</si>
  <si>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</si>
  <si>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</si>
  <si>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</si>
  <si>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</si>
  <si>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</si>
  <si>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</si>
  <si>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</si>
  <si>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</si>
  <si>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</si>
  <si>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</si>
  <si>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</si>
  <si>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</si>
  <si>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</si>
  <si>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</si>
  <si>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</si>
  <si>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</si>
  <si>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</si>
  <si>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</si>
  <si>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</si>
  <si>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</si>
  <si>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</si>
  <si>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</si>
  <si>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</si>
  <si>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</si>
  <si>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</si>
  <si>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</si>
  <si>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</si>
  <si>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</si>
  <si>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</si>
  <si>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</si>
  <si>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</si>
  <si>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</si>
  <si>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</si>
  <si>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</si>
  <si>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</si>
  <si>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</si>
  <si>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</si>
  <si>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</si>
  <si>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</si>
  <si>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</si>
  <si>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</si>
  <si>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</si>
  <si>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</si>
  <si>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</si>
  <si>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</si>
  <si>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</si>
  <si>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</si>
  <si>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</si>
  <si>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</si>
  <si>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</si>
  <si>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</si>
  <si>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</si>
  <si>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</si>
  <si>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</si>
  <si>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</si>
  <si>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</si>
  <si>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</si>
  <si>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</si>
  <si>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</si>
  <si>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</si>
  <si>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</si>
  <si>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</si>
  <si>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</si>
  <si>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</si>
  <si>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</si>
  <si>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</si>
  <si>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</si>
  <si>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</si>
  <si>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</si>
  <si>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</si>
  <si>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</si>
  <si>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</si>
  <si>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</si>
  <si>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</si>
  <si>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</si>
  <si>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</si>
  <si>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</si>
  <si>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</si>
  <si>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</si>
  <si>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</si>
  <si>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</si>
  <si>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</si>
  <si>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</si>
  <si>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</si>
  <si>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</si>
  <si>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</si>
  <si>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</si>
  <si>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</si>
  <si>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</si>
  <si>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</si>
  <si>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</si>
  <si>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</si>
  <si>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</si>
  <si>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</si>
  <si>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</si>
  <si>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</si>
  <si>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</si>
  <si>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</si>
  <si>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</si>
  <si>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</si>
  <si>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</si>
  <si>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</si>
  <si>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</si>
  <si>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</si>
  <si>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</si>
  <si>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</si>
  <si>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</si>
  <si>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</si>
  <si>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</si>
  <si>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</si>
  <si>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</si>
  <si>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</si>
  <si>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</si>
  <si>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</si>
  <si>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</si>
  <si>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</si>
  <si>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</si>
  <si>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</si>
  <si>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</si>
  <si>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</si>
  <si>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</si>
  <si>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</si>
  <si>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</si>
  <si>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</si>
  <si>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</si>
  <si>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</si>
  <si>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</si>
  <si>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</si>
  <si>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</si>
  <si>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</si>
  <si>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</si>
  <si>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</si>
  <si>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</si>
  <si>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</si>
  <si>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</si>
  <si>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</si>
  <si>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</si>
  <si>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</si>
  <si>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</si>
  <si>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</si>
  <si>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</si>
  <si>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</si>
  <si>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</si>
  <si>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</si>
  <si>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</si>
  <si>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</si>
  <si>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</si>
  <si>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</si>
  <si>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</si>
  <si>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</si>
  <si>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</si>
  <si>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</si>
  <si>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</si>
  <si>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</si>
  <si>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</si>
  <si>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</si>
  <si>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</si>
  <si>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</si>
  <si>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</si>
  <si>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</si>
  <si>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</si>
  <si>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</si>
  <si>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</si>
  <si>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</si>
  <si>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</si>
  <si>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</si>
  <si>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</si>
  <si>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</si>
  <si>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</si>
  <si>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</si>
  <si>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</si>
  <si>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</si>
  <si>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</si>
  <si>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</si>
  <si>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</si>
  <si>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</si>
  <si>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</si>
  <si>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</si>
  <si>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</si>
  <si>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</si>
  <si>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</si>
  <si>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</si>
  <si>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</si>
  <si>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</si>
  <si>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</si>
  <si>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</si>
  <si>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</si>
  <si>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</si>
  <si>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</si>
  <si>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</si>
  <si>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</si>
  <si>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</si>
  <si>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</si>
  <si>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</si>
  <si>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</si>
  <si>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</si>
  <si>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</si>
  <si>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</si>
  <si>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</si>
  <si>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</si>
  <si>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</si>
  <si>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</si>
  <si>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</si>
  <si>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</si>
  <si>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</si>
  <si>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</si>
  <si>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</si>
  <si>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</si>
  <si>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</si>
  <si>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</si>
  <si>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</si>
  <si>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</si>
  <si>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</si>
  <si>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</si>
  <si>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</si>
  <si>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</si>
  <si>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</si>
  <si>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</si>
  <si>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</si>
  <si>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</si>
  <si>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</si>
  <si>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</si>
  <si>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</si>
  <si>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</si>
  <si>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</si>
  <si>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</si>
  <si>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</si>
  <si>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</si>
  <si>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</si>
  <si>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</si>
  <si>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</si>
  <si>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</si>
  <si>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</si>
  <si>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</si>
  <si>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</si>
  <si>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</si>
  <si>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</si>
  <si>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</si>
  <si>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</si>
  <si>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</si>
  <si>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</si>
  <si>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</si>
  <si>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</si>
  <si>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</si>
  <si>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</si>
  <si>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</si>
  <si>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</si>
  <si>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</si>
  <si>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</si>
  <si>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</si>
  <si>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</si>
  <si>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</si>
  <si>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</si>
  <si>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</si>
  <si>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</si>
  <si>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</si>
  <si>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</si>
  <si>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</si>
  <si>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</si>
  <si>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</si>
  <si>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</si>
  <si>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</si>
  <si>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</si>
  <si>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</si>
  <si>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</si>
  <si>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</si>
  <si>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</si>
  <si>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</si>
  <si>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</si>
  <si>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</si>
  <si>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</si>
  <si>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</si>
  <si>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</si>
  <si>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</si>
  <si>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</si>
  <si>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</si>
  <si>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</si>
  <si>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</si>
  <si>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</si>
  <si>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</si>
  <si>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</si>
  <si>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</si>
  <si>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</si>
  <si>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</si>
  <si>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</si>
  <si>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</si>
  <si>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</si>
  <si>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</si>
  <si>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</si>
  <si>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</si>
  <si>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</si>
  <si>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</si>
  <si>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</si>
  <si>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</si>
  <si>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</si>
  <si>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</si>
  <si>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</si>
  <si>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</si>
  <si>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</si>
  <si>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</si>
  <si>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</si>
  <si>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</si>
  <si>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</si>
  <si>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</si>
  <si>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</si>
  <si>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</si>
  <si>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</si>
  <si>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</si>
  <si>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</si>
  <si>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</si>
  <si>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</si>
  <si>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</si>
  <si>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</si>
  <si>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</si>
  <si>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</si>
  <si>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</si>
  <si>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</si>
  <si>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</si>
  <si>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</si>
  <si>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</si>
  <si>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</si>
  <si>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</si>
  <si>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</si>
  <si>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</si>
  <si>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</si>
  <si>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</si>
  <si>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</si>
  <si>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</si>
  <si>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</si>
  <si>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</si>
  <si>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</si>
  <si>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</si>
  <si>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</si>
  <si>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</si>
  <si>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</si>
  <si>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</si>
  <si>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</si>
  <si>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</si>
  <si>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</si>
  <si>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</si>
  <si>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</si>
  <si>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</si>
  <si>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</si>
  <si>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</si>
  <si>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</si>
  <si>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</si>
  <si>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</si>
  <si>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</si>
  <si>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</si>
  <si>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</si>
  <si>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</si>
  <si>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</si>
  <si>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</si>
  <si>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</si>
  <si>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</si>
  <si>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</si>
  <si>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</si>
  <si>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</si>
  <si>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</si>
  <si>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</si>
  <si>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</si>
  <si>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</si>
  <si>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</si>
  <si>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</si>
  <si>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</si>
  <si>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</si>
  <si>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</si>
  <si>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</si>
  <si>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</si>
  <si>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</si>
  <si>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</si>
  <si>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</si>
  <si>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</si>
  <si>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</si>
  <si>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</si>
  <si>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</si>
  <si>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</si>
  <si>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</si>
  <si>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</si>
  <si>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</si>
  <si>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</si>
  <si>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</si>
  <si>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</si>
  <si>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</si>
  <si>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</si>
  <si>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</si>
  <si>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</si>
  <si>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</si>
  <si>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</si>
  <si>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</si>
  <si>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</si>
  <si>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</si>
  <si>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</si>
  <si>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</si>
  <si>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</si>
  <si>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</si>
  <si>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</si>
  <si>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</si>
  <si>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</si>
  <si>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</si>
  <si>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</si>
  <si>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</si>
  <si>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</si>
  <si>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</si>
  <si>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</si>
  <si>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</si>
  <si>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</si>
  <si>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</si>
  <si>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</si>
  <si>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</si>
  <si>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</si>
  <si>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</si>
  <si>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</si>
  <si>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</si>
  <si>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</si>
  <si>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</si>
  <si>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</si>
  <si>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</si>
  <si>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</si>
  <si>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</si>
  <si>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</si>
  <si>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</si>
  <si>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</si>
  <si>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</si>
  <si>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</si>
  <si>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</si>
  <si>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</si>
  <si>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</si>
  <si>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</si>
  <si>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</si>
  <si>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</si>
  <si>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</si>
  <si>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</si>
  <si>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</si>
  <si>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</si>
  <si>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</si>
  <si>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</si>
  <si>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</si>
  <si>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</si>
  <si>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</si>
  <si>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</si>
  <si>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</si>
  <si>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</si>
  <si>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</si>
  <si>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</si>
  <si>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</si>
  <si>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</si>
  <si>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</si>
  <si>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</si>
  <si>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</si>
  <si>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</si>
  <si>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</si>
  <si>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</si>
  <si>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</si>
  <si>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</si>
  <si>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</si>
  <si>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</si>
  <si>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</si>
  <si>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</si>
  <si>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</si>
  <si>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</si>
  <si>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</si>
  <si>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</si>
  <si>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</si>
  <si>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</si>
  <si>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</si>
  <si>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</si>
  <si>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</si>
  <si>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</si>
  <si>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</si>
  <si>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</si>
  <si>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</si>
  <si>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</si>
  <si>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</si>
  <si>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</si>
  <si>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</si>
  <si>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</si>
  <si>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</si>
  <si>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</si>
  <si>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</si>
  <si>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</si>
  <si>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</si>
  <si>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</si>
  <si>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</si>
  <si>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</si>
  <si>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</si>
  <si>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</si>
  <si>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</si>
  <si>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</si>
  <si>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</si>
  <si>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</si>
  <si>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</si>
  <si>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</si>
  <si>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</si>
  <si>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</si>
  <si>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</si>
  <si>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</si>
  <si>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</si>
  <si>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</si>
  <si>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</si>
  <si>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</si>
  <si>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</si>
  <si>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</si>
  <si>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</si>
  <si>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</si>
  <si>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</si>
  <si>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</si>
  <si>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</si>
  <si>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</si>
  <si>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</si>
  <si>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</si>
  <si>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</si>
  <si>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</si>
  <si>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</si>
  <si>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</si>
  <si>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</si>
  <si>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</si>
  <si>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</si>
  <si>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</si>
  <si>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</si>
  <si>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</si>
  <si>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</si>
  <si>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</si>
  <si>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</si>
  <si>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</si>
  <si>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</si>
  <si>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</si>
  <si>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</si>
  <si>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</si>
  <si>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</si>
  <si>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</si>
  <si>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</si>
  <si>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</si>
  <si>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</si>
  <si>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</si>
  <si>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</si>
  <si>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</si>
  <si>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</si>
  <si>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</si>
  <si>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</si>
  <si>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</si>
  <si>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</si>
  <si>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</si>
  <si>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</si>
  <si>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</si>
  <si>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</si>
  <si>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</si>
  <si>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</si>
  <si>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</si>
  <si>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</si>
  <si>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</si>
  <si>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</si>
  <si>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</si>
  <si>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</si>
  <si>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</si>
  <si>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</si>
  <si>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</si>
  <si>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</si>
  <si>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</si>
  <si>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</si>
  <si>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</si>
  <si>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</si>
  <si>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</si>
  <si>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</si>
  <si>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</si>
  <si>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</si>
  <si>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</si>
  <si>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</si>
  <si>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</si>
  <si>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</si>
  <si>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</si>
  <si>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</si>
  <si>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</si>
  <si>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</si>
  <si>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</si>
  <si>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</si>
  <si>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</si>
  <si>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</si>
  <si>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</si>
  <si>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</si>
  <si>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</si>
  <si>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</si>
  <si>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</si>
  <si>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</si>
  <si>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</si>
  <si>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</si>
  <si>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</si>
  <si>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</si>
  <si>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</si>
  <si>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</si>
  <si>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</si>
  <si>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</si>
  <si>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</si>
  <si>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</si>
  <si>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</si>
  <si>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</si>
  <si>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</si>
  <si>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</si>
  <si>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</si>
  <si>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</si>
  <si>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</si>
  <si>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</si>
  <si>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</si>
  <si>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</si>
  <si>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</si>
  <si>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</si>
  <si>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</si>
  <si>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</si>
  <si>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</si>
  <si>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</si>
  <si>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</si>
  <si>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</si>
  <si>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</si>
  <si>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</si>
  <si>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</si>
  <si>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</si>
  <si>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</si>
  <si>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</si>
  <si>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</si>
  <si>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</si>
  <si>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</si>
  <si>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</si>
  <si>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</si>
  <si>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</si>
  <si>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</si>
  <si>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</si>
  <si>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</si>
  <si>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</si>
  <si>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</si>
  <si>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</si>
  <si>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</si>
  <si>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</si>
  <si>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</si>
  <si>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</si>
  <si>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</si>
  <si>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</si>
  <si>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</si>
  <si>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</si>
  <si>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</si>
  <si>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</si>
  <si>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</si>
  <si>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</si>
  <si>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</si>
  <si>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</si>
  <si>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</si>
  <si>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</si>
  <si>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</si>
  <si>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</si>
  <si>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</si>
  <si>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</si>
  <si>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</si>
  <si>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</si>
  <si>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</si>
  <si>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</si>
  <si>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</si>
  <si>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</si>
  <si>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</si>
  <si>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</si>
  <si>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</si>
  <si>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</si>
  <si>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</si>
  <si>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</si>
  <si>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</si>
  <si>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</si>
  <si>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</si>
  <si>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</si>
  <si>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</si>
  <si>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</si>
  <si>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</si>
  <si>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</si>
  <si>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</si>
  <si>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</si>
  <si>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</si>
  <si>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</si>
  <si>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</si>
  <si>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</si>
  <si>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</si>
  <si>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</si>
  <si>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</si>
  <si>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</si>
  <si>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</si>
  <si>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</si>
  <si>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</si>
  <si>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</si>
  <si>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</si>
  <si>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</si>
  <si>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</si>
  <si>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</si>
  <si>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</si>
  <si>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</si>
  <si>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</si>
  <si>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</si>
  <si>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</si>
  <si>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</si>
  <si>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</si>
  <si>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</si>
  <si>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</si>
  <si>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</si>
  <si>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</si>
  <si>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</si>
  <si>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</si>
  <si>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</si>
  <si>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</si>
  <si>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</si>
  <si>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</si>
  <si>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</si>
  <si>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</si>
  <si>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</si>
  <si>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</si>
  <si>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</si>
  <si>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</si>
  <si>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</si>
  <si>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</si>
  <si>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</si>
  <si>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</si>
  <si>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</si>
  <si>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</si>
  <si>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</si>
  <si>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</si>
  <si>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</si>
  <si>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</si>
  <si>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</si>
  <si>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</si>
  <si>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</si>
  <si>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</si>
  <si>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</si>
  <si>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</si>
  <si>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</si>
  <si>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</si>
  <si>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</si>
  <si>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</si>
  <si>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</si>
  <si>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</si>
  <si>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</si>
  <si>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</si>
  <si>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</si>
  <si>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</si>
  <si>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</si>
  <si>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</si>
  <si>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</si>
  <si>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</si>
  <si>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</si>
  <si>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</si>
  <si>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</si>
  <si>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</si>
  <si>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</si>
  <si>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</si>
  <si>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</si>
  <si>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</si>
  <si>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</si>
  <si>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</si>
  <si>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</si>
  <si>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</si>
  <si>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</si>
  <si>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</si>
  <si>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</si>
  <si>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</si>
  <si>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</si>
  <si>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</si>
  <si>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</si>
  <si>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</si>
  <si>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</si>
  <si>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</si>
  <si>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</si>
  <si>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</si>
  <si>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</si>
  <si>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</si>
  <si>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</si>
  <si>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</si>
  <si>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</si>
  <si>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</si>
  <si>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</si>
  <si>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</si>
  <si>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</si>
  <si>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</si>
  <si>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</si>
  <si>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</si>
  <si>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</si>
  <si>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</si>
  <si>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</si>
  <si>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</si>
  <si>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</si>
  <si>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</si>
  <si>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</si>
  <si>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</si>
  <si>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</si>
  <si>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</si>
  <si>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</si>
  <si>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</si>
  <si>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</si>
  <si>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</si>
  <si>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</si>
  <si>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</si>
  <si>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</si>
  <si>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</si>
  <si>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</si>
  <si>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</si>
  <si>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</si>
  <si>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</si>
  <si>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</si>
  <si>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</si>
  <si>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</si>
  <si>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</si>
  <si>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</si>
  <si>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</si>
  <si>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</si>
  <si>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</si>
  <si>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</si>
  <si>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</si>
  <si>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</si>
  <si>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</si>
  <si>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</si>
  <si>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</si>
  <si>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</si>
  <si>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</si>
  <si>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</si>
  <si>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</si>
  <si>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</si>
  <si>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</si>
  <si>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</si>
  <si>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</si>
  <si>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</si>
  <si>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</si>
  <si>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</si>
  <si>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</si>
  <si>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</si>
  <si>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</si>
  <si>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</si>
  <si>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</si>
  <si>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</si>
  <si>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</si>
  <si>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</si>
  <si>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</si>
  <si>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</si>
  <si>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</si>
  <si>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</si>
  <si>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</si>
  <si>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</si>
  <si>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</si>
  <si>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</si>
  <si>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</si>
  <si>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</si>
  <si>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</si>
  <si>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</si>
  <si>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</si>
  <si>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</si>
  <si>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</si>
  <si>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</si>
  <si>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</si>
  <si>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</si>
  <si>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</si>
  <si>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</si>
  <si>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</si>
  <si>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</si>
  <si>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</si>
  <si>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</si>
  <si>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</si>
  <si>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</si>
  <si>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</si>
  <si>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</si>
  <si>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</si>
  <si>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</si>
  <si>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</si>
  <si>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</si>
  <si>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</si>
  <si>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</si>
  <si>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</si>
  <si>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</si>
  <si>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</si>
  <si>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</si>
  <si>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</si>
  <si>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</si>
  <si>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</si>
  <si>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</si>
  <si>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</si>
  <si>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</si>
  <si>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</si>
  <si>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</si>
  <si>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</si>
  <si>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</si>
  <si>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</si>
  <si>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</si>
  <si>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</si>
  <si>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</si>
  <si>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</si>
  <si>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</si>
  <si>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</si>
  <si>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</si>
  <si>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</si>
  <si>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</si>
  <si>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</si>
  <si>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</si>
  <si>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</si>
  <si>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</si>
  <si>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</si>
  <si>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</si>
  <si>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</si>
  <si>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</si>
  <si>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</si>
  <si>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</si>
  <si>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</si>
  <si>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</si>
  <si>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</si>
  <si>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</si>
  <si>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</si>
  <si>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</si>
  <si>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</si>
  <si>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</si>
  <si>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</si>
  <si>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</si>
  <si>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</si>
  <si>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</si>
  <si>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</si>
  <si>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</si>
  <si>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</si>
  <si>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</si>
  <si>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</si>
  <si>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</si>
  <si>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</si>
  <si>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</si>
  <si>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</si>
  <si>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</si>
  <si>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</si>
  <si>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</si>
  <si>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</si>
  <si>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</si>
  <si>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</si>
  <si>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</si>
  <si>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</si>
  <si>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</si>
  <si>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</si>
  <si>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</si>
  <si>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</si>
  <si>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</si>
  <si>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</si>
  <si>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</si>
  <si>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</si>
  <si>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</si>
  <si>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</si>
  <si>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</si>
  <si>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</si>
  <si>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</si>
  <si>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</si>
  <si>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</si>
  <si>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</si>
  <si>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</si>
  <si>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</si>
  <si>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</si>
  <si>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</si>
  <si>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</si>
  <si>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</si>
  <si>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</si>
  <si>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</si>
  <si>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</si>
  <si>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</si>
  <si>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</si>
  <si>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</si>
  <si>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</si>
  <si>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</si>
  <si>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</si>
  <si>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</si>
  <si>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</si>
  <si>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</si>
  <si>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</si>
  <si>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</si>
  <si>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</si>
  <si>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</si>
  <si>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</si>
  <si>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</si>
  <si>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</si>
  <si>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</si>
  <si>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</si>
  <si>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</si>
  <si>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</si>
  <si>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</si>
  <si>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</si>
  <si>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</si>
  <si>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</si>
  <si>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</si>
  <si>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</si>
  <si>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</si>
  <si>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</si>
  <si>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</si>
  <si>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</si>
  <si>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</si>
  <si>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</si>
  <si>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</si>
  <si>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</si>
  <si>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</si>
  <si>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</si>
  <si>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</si>
  <si>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</si>
  <si>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</si>
  <si>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</si>
  <si>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</si>
  <si>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</si>
  <si>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</si>
  <si>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</si>
  <si>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</si>
  <si>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</si>
  <si>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</si>
  <si>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</si>
  <si>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</si>
  <si>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</si>
  <si>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</si>
  <si>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</si>
  <si>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</si>
  <si>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</si>
  <si>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</si>
  <si>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</si>
  <si>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</si>
  <si>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</si>
  <si>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</si>
  <si>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</si>
  <si>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</si>
  <si>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</si>
  <si>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</si>
  <si>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</si>
  <si>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</si>
  <si>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</si>
  <si>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</si>
  <si>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</si>
  <si>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</si>
  <si>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</si>
  <si>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</si>
  <si>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</si>
  <si>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</si>
  <si>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</si>
  <si>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</si>
  <si>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</si>
  <si>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</si>
  <si>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</si>
  <si>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</si>
  <si>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</si>
  <si>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</si>
  <si>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</si>
  <si>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</si>
  <si>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</si>
  <si>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</si>
  <si>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</si>
  <si>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</si>
  <si>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</si>
  <si>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</si>
  <si>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</si>
  <si>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</si>
  <si>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</si>
  <si>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</si>
  <si>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</si>
  <si>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</si>
  <si>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</si>
  <si>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</si>
  <si>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</si>
  <si>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</si>
  <si>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</si>
  <si>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</si>
  <si>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</si>
  <si>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</si>
  <si>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</si>
  <si>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</si>
  <si>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</si>
  <si>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</si>
  <si>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</si>
  <si>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</si>
  <si>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</si>
  <si>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</si>
  <si>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</si>
  <si>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</si>
  <si>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</si>
  <si>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</si>
  <si>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</si>
  <si>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</si>
  <si>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</si>
  <si>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</si>
  <si>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</si>
  <si>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</si>
  <si>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</si>
  <si>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</si>
  <si>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</si>
  <si>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</si>
  <si>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</si>
  <si>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</si>
  <si>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</si>
  <si>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</si>
  <si>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</si>
  <si>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</si>
  <si>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</si>
  <si>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</si>
  <si>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</si>
  <si>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</si>
  <si>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</si>
  <si>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</si>
  <si>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</si>
  <si>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</si>
  <si>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</si>
  <si>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</si>
  <si>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</si>
  <si>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</si>
  <si>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</si>
  <si>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</si>
  <si>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</si>
  <si>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</si>
  <si>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</si>
  <si>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</si>
  <si>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</si>
  <si>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</si>
  <si>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</si>
  <si>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</si>
  <si>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</si>
  <si>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</si>
  <si>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</si>
  <si>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</si>
  <si>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</si>
  <si>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</si>
  <si>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</si>
  <si>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</si>
  <si>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</si>
  <si>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</si>
  <si>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</si>
  <si>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</si>
  <si>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</si>
  <si>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</si>
  <si>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</si>
  <si>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</si>
  <si>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</si>
  <si>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</si>
  <si>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</si>
  <si>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</si>
  <si>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</si>
  <si>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</si>
  <si>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</si>
  <si>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</si>
  <si>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</si>
  <si>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</si>
  <si>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</si>
  <si>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</si>
  <si>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</si>
  <si>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</si>
  <si>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</si>
  <si>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</si>
  <si>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</si>
  <si>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</si>
  <si>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</si>
  <si>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</si>
  <si>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</si>
  <si>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</si>
  <si>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</si>
  <si>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</si>
  <si>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</si>
  <si>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</si>
  <si>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</si>
  <si>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</si>
  <si>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</si>
  <si>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</si>
  <si>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</si>
  <si>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</si>
  <si>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</si>
  <si>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</si>
  <si>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</si>
  <si>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</si>
  <si>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</si>
  <si>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</si>
  <si>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</si>
  <si>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</si>
  <si>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</si>
  <si>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</si>
  <si>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</si>
  <si>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</si>
  <si>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</si>
  <si>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</si>
  <si>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</si>
  <si>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</si>
  <si>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</si>
  <si>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</si>
  <si>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</si>
  <si>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</si>
  <si>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</si>
  <si>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</si>
  <si>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</si>
  <si>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</si>
  <si>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</si>
  <si>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</si>
  <si>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</si>
  <si>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</si>
  <si>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</si>
  <si>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</si>
  <si>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</si>
  <si>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</si>
  <si>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</si>
  <si>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</si>
  <si>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</si>
  <si>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</si>
  <si>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</si>
  <si>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</si>
  <si>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</si>
  <si>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</si>
  <si>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</si>
  <si>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</si>
  <si>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</si>
  <si>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</si>
  <si>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</si>
  <si>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</si>
  <si>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</si>
  <si>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</si>
  <si>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</si>
  <si>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</si>
  <si>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</si>
  <si>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</si>
  <si>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</si>
  <si>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</si>
  <si>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</si>
  <si>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</si>
  <si>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</si>
  <si>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</si>
  <si>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</si>
  <si>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</si>
  <si>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</si>
  <si>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</si>
  <si>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</si>
  <si>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</si>
  <si>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</si>
  <si>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</si>
  <si>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</si>
  <si>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</si>
  <si>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</si>
  <si>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</si>
  <si>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</si>
  <si>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</si>
  <si>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</si>
  <si>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</si>
  <si>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</si>
  <si>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</si>
  <si>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</si>
  <si>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</si>
  <si>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</si>
  <si>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</si>
  <si>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</si>
  <si>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</si>
  <si>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</si>
  <si>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</si>
  <si>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</si>
  <si>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</si>
  <si>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</si>
  <si>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</si>
  <si>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</si>
  <si>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</si>
  <si>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</si>
  <si>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</si>
  <si>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</si>
  <si>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</si>
  <si>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</si>
  <si>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</si>
  <si>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</si>
  <si>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</si>
  <si>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</si>
  <si>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</si>
  <si>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</si>
  <si>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</si>
  <si>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</si>
  <si>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</si>
  <si>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</si>
  <si>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</si>
  <si>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</si>
  <si>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</si>
  <si>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</si>
  <si>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</si>
  <si>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</si>
  <si>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</si>
  <si>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</si>
  <si>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</si>
  <si>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</si>
  <si>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</si>
  <si>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</si>
  <si>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</si>
  <si>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</si>
  <si>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</si>
  <si>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</si>
  <si>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</si>
  <si>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</si>
  <si>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</si>
  <si>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</si>
  <si>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</si>
  <si>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</si>
  <si>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</si>
  <si>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</si>
  <si>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</si>
  <si>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</si>
  <si>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</si>
  <si>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</si>
  <si>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</si>
  <si>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</si>
  <si>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</si>
  <si>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</si>
  <si>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</si>
  <si>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</si>
  <si>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</si>
  <si>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</si>
  <si>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</si>
  <si>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</si>
  <si>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</si>
  <si>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</si>
  <si>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</si>
  <si>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</si>
  <si>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</si>
  <si>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</si>
  <si>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</si>
  <si>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</si>
  <si>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</si>
  <si>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</si>
  <si>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</si>
  <si>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</si>
  <si>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</si>
  <si>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</si>
  <si>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</si>
  <si>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</si>
  <si>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</si>
  <si>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</si>
  <si>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</si>
  <si>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</si>
  <si>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</si>
  <si>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</si>
  <si>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</si>
  <si>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</si>
  <si>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</si>
  <si>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</si>
  <si>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</si>
  <si>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</si>
  <si>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</si>
  <si>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</si>
  <si>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</si>
  <si>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</si>
  <si>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</si>
  <si>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</si>
  <si>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</si>
  <si>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</si>
  <si>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</si>
  <si>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</si>
  <si>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</si>
  <si>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</si>
  <si>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</si>
  <si>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</si>
  <si>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</si>
  <si>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</si>
  <si>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</si>
  <si>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</si>
  <si>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</si>
  <si>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</si>
  <si>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</si>
  <si>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</si>
  <si>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</si>
  <si>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</si>
  <si>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</si>
  <si>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</si>
  <si>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</si>
  <si>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</si>
  <si>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</si>
  <si>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</si>
  <si>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</si>
  <si>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</si>
  <si>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</si>
  <si>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</si>
  <si>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</si>
  <si>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</si>
  <si>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</si>
  <si>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</si>
  <si>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</si>
  <si>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</si>
  <si>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</si>
  <si>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</si>
  <si>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</si>
  <si>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</si>
  <si>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</si>
  <si>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</si>
  <si>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</si>
  <si>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</si>
  <si>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</si>
  <si>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</si>
  <si>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</si>
  <si>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</si>
  <si>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</si>
  <si>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</si>
  <si>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</si>
  <si>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</si>
  <si>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</si>
  <si>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</si>
  <si>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</si>
  <si>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</si>
  <si>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</si>
  <si>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</si>
  <si>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</si>
  <si>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</si>
  <si>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</si>
  <si>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</si>
  <si>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</si>
  <si>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</si>
  <si>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</si>
  <si>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</si>
  <si>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</si>
  <si>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</si>
  <si>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</si>
  <si>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</si>
  <si>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</si>
  <si>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</si>
  <si>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</si>
  <si>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</si>
  <si>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</si>
  <si>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</si>
  <si>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</si>
  <si>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</si>
  <si>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</si>
  <si>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</si>
  <si>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</si>
  <si>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</si>
  <si>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</si>
  <si>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</si>
  <si>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</si>
  <si>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</si>
  <si>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</si>
  <si>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</si>
  <si>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</si>
  <si>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</si>
  <si>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</si>
  <si>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</si>
  <si>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</si>
  <si>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</si>
  <si>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</si>
  <si>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</si>
  <si>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</si>
  <si>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</si>
  <si>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</si>
  <si>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</si>
  <si>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</si>
  <si>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</si>
  <si>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</si>
  <si>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</si>
  <si>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</si>
  <si>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</si>
  <si>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</si>
  <si>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</si>
  <si>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</si>
  <si>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</si>
  <si>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</si>
  <si>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</si>
  <si>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</si>
  <si>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</si>
  <si>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</si>
  <si>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</si>
  <si>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</si>
  <si>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</si>
  <si>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</si>
  <si>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</si>
  <si>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</si>
  <si>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</si>
  <si>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</si>
  <si>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</si>
  <si>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</si>
  <si>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</si>
  <si>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</si>
  <si>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</si>
  <si>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</si>
  <si>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</si>
  <si>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</si>
  <si>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</si>
  <si>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</si>
  <si>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</si>
  <si>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</si>
  <si>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</si>
  <si>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</si>
  <si>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</si>
  <si>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</si>
  <si>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</si>
  <si>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</si>
  <si>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</si>
  <si>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</si>
  <si>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</si>
  <si>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</si>
  <si>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</si>
  <si>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</si>
  <si>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</si>
  <si>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</si>
  <si>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</si>
  <si>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</si>
  <si>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</si>
  <si>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</si>
  <si>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</si>
  <si>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</si>
  <si>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</si>
  <si>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</si>
  <si>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</si>
  <si>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</si>
  <si>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</si>
  <si>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</si>
  <si>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</si>
  <si>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</si>
  <si>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</si>
  <si>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</si>
  <si>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</si>
  <si>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</si>
  <si>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</si>
  <si>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</si>
  <si>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</si>
  <si>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</si>
  <si>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</si>
  <si>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</si>
  <si>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</si>
  <si>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</si>
  <si>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</si>
  <si>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</si>
  <si>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</si>
  <si>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</si>
  <si>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</si>
  <si>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</si>
  <si>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</si>
  <si>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</si>
  <si>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</si>
  <si>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</si>
  <si>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</si>
  <si>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</si>
  <si>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</si>
  <si>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</si>
  <si>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</si>
  <si>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</si>
  <si>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</si>
  <si>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</si>
  <si>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</si>
  <si>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</si>
  <si>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</si>
  <si>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</si>
  <si>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</si>
  <si>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</si>
  <si>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</si>
  <si>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</si>
  <si>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</si>
  <si>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</si>
  <si>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</si>
  <si>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</si>
  <si>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</si>
  <si>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</si>
  <si>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</si>
  <si>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</si>
  <si>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</si>
  <si>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</si>
  <si>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</si>
  <si>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</si>
  <si>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</si>
  <si>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</si>
  <si>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</si>
  <si>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</si>
  <si>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</si>
  <si>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</si>
  <si>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</si>
  <si>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</si>
  <si>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</si>
  <si>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</si>
  <si>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</si>
  <si>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</si>
  <si>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</si>
  <si>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</si>
  <si>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</si>
  <si>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</si>
  <si>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</si>
  <si>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</si>
  <si>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</si>
  <si>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</si>
  <si>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</si>
  <si>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</si>
  <si>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</si>
  <si>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</si>
  <si>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</si>
  <si>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</si>
  <si>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</si>
  <si>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</si>
  <si>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</si>
  <si>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</si>
  <si>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</si>
  <si>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</si>
  <si>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</si>
  <si>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</si>
  <si>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</si>
  <si>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</si>
  <si>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</si>
  <si>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</si>
  <si>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</si>
  <si>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</si>
  <si>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</si>
  <si>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</si>
  <si>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</si>
  <si>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</si>
  <si>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</si>
  <si>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</si>
  <si>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</si>
  <si>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</si>
  <si>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</si>
  <si>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</si>
  <si>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</si>
  <si>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</si>
  <si>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</si>
  <si>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</si>
  <si>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</si>
  <si>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</si>
  <si>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</si>
  <si>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</si>
  <si>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</si>
  <si>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</si>
  <si>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</si>
  <si>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</si>
  <si>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</si>
  <si>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</si>
  <si>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</si>
  <si>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</si>
  <si>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</si>
  <si>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</si>
  <si>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</si>
  <si>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</si>
  <si>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</si>
  <si>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</si>
  <si>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</si>
  <si>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</si>
  <si>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</si>
  <si>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</si>
  <si>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</si>
  <si>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</si>
  <si>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</si>
  <si>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</si>
  <si>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</si>
  <si>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</si>
  <si>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</si>
  <si>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</si>
  <si>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</si>
  <si>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</si>
  <si>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</si>
  <si>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</si>
  <si>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</si>
  <si>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</si>
  <si>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</si>
  <si>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</si>
  <si>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</si>
  <si>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</si>
  <si>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</si>
  <si>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</si>
  <si>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</si>
  <si>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</si>
  <si>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</si>
  <si>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</si>
  <si>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</si>
  <si>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</si>
  <si>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</si>
  <si>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</si>
  <si>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</si>
  <si>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</si>
  <si>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</si>
  <si>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</si>
  <si>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</si>
  <si>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</si>
  <si>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</si>
  <si>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</si>
  <si>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</si>
  <si>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</si>
  <si>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</si>
  <si>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</si>
  <si>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</si>
  <si>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</si>
  <si>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</si>
  <si>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</si>
  <si>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</si>
  <si>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</si>
  <si>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</si>
  <si>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</si>
  <si>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</si>
  <si>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</si>
  <si>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</si>
  <si>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</si>
  <si>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</si>
  <si>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</si>
  <si>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</si>
  <si>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</si>
  <si>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</si>
  <si>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</si>
  <si>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</si>
  <si>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</si>
  <si>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</si>
  <si>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</si>
  <si>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</si>
  <si>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</si>
  <si>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</si>
  <si>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</si>
  <si>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</si>
  <si>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</si>
  <si>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</si>
  <si>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</si>
  <si>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</si>
  <si>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</si>
  <si>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</si>
  <si>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</si>
  <si>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</si>
  <si>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</si>
  <si>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</si>
  <si>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</si>
  <si>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</si>
  <si>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</si>
  <si>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</si>
  <si>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</si>
  <si>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</si>
  <si>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</si>
  <si>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</si>
  <si>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</si>
  <si>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</si>
  <si>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</si>
  <si>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</si>
  <si>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</si>
  <si>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</si>
  <si>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</si>
  <si>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</si>
  <si>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</si>
  <si>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</si>
  <si>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</si>
  <si>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</si>
  <si>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</si>
  <si>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</si>
  <si>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</si>
  <si>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</si>
  <si>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</si>
  <si>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</si>
  <si>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</si>
  <si>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</si>
  <si>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</si>
  <si>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</si>
  <si>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</si>
  <si>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</si>
  <si>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</si>
  <si>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</si>
  <si>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</si>
  <si>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</si>
  <si>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</si>
  <si>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</si>
  <si>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</si>
  <si>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</si>
  <si>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</si>
  <si>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</si>
  <si>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</si>
  <si>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</si>
  <si>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</si>
  <si>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</si>
  <si>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</si>
  <si>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</si>
  <si>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</si>
  <si>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</si>
  <si>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</si>
  <si>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</si>
  <si>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</si>
  <si>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</si>
  <si>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</si>
  <si>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</si>
  <si>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</si>
  <si>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</si>
  <si>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</si>
  <si>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</si>
  <si>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</si>
  <si>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</si>
  <si>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</si>
  <si>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</si>
  <si>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</si>
  <si>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</si>
  <si>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</si>
  <si>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</si>
  <si>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</si>
  <si>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</si>
  <si>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</si>
  <si>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</si>
  <si>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</si>
  <si>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</si>
  <si>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</si>
  <si>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</si>
  <si>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</si>
  <si>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</si>
  <si>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</si>
  <si>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</si>
  <si>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</si>
  <si>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</si>
  <si>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</si>
  <si>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</si>
  <si>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</si>
  <si>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</si>
  <si>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</si>
  <si>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</si>
  <si>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</si>
  <si>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</si>
  <si>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</si>
  <si>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</si>
  <si>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</si>
  <si>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</si>
  <si>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</si>
  <si>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</si>
  <si>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</si>
  <si>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</si>
  <si>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</si>
  <si>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</si>
  <si>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</si>
  <si>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</si>
  <si>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</si>
  <si>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</si>
  <si>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</si>
  <si>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</si>
  <si>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</si>
  <si>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</si>
  <si>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</si>
  <si>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</si>
  <si>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</si>
  <si>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</si>
  <si>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</si>
  <si>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</si>
  <si>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</si>
  <si>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</si>
  <si>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</si>
  <si>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</si>
  <si>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</si>
  <si>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</si>
  <si>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</si>
  <si>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</si>
  <si>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</si>
  <si>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</si>
  <si>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</si>
  <si>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</si>
  <si>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</si>
  <si>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</si>
  <si>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</si>
  <si>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</si>
  <si>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</si>
  <si>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</si>
  <si>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</si>
  <si>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</si>
  <si>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</si>
  <si>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</si>
  <si>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</si>
  <si>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</si>
  <si>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</si>
  <si>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</si>
  <si>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</si>
  <si>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</si>
  <si>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</si>
  <si>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</si>
  <si>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</si>
  <si>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</si>
  <si>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</si>
  <si>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</si>
  <si>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</si>
  <si>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</si>
  <si>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</si>
  <si>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</si>
  <si>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</si>
  <si>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</si>
  <si>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</si>
  <si>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</si>
  <si>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</si>
  <si>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</si>
  <si>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</si>
  <si>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</si>
  <si>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</si>
  <si>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</si>
  <si>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</si>
  <si>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</si>
  <si>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</si>
  <si>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</si>
  <si>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</si>
  <si>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</si>
  <si>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</si>
  <si>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</si>
  <si>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</si>
  <si>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</si>
  <si>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</si>
  <si>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</si>
  <si>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</si>
  <si>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</si>
  <si>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</si>
  <si>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</si>
  <si>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</si>
  <si>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</si>
  <si>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</si>
  <si>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</si>
  <si>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</si>
  <si>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</si>
  <si>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</si>
  <si>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</si>
  <si>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</si>
  <si>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</si>
  <si>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</si>
  <si>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</si>
  <si>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</si>
  <si>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</si>
  <si>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</si>
  <si>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</si>
  <si>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</si>
  <si>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</si>
  <si>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</si>
  <si>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</si>
  <si>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</si>
  <si>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</si>
  <si>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</si>
  <si>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</si>
  <si>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</si>
  <si>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</si>
  <si>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</si>
  <si>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</si>
  <si>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</si>
  <si>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</si>
  <si>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</si>
  <si>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</si>
  <si>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</si>
  <si>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</si>
  <si>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</si>
  <si>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</si>
  <si>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</si>
  <si>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</si>
  <si>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</si>
  <si>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</si>
  <si>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</si>
  <si>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</si>
  <si>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</si>
  <si>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</si>
  <si>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</si>
  <si>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</si>
  <si>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</si>
  <si>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</si>
  <si>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</si>
  <si>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</si>
  <si>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</si>
  <si>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</si>
  <si>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</si>
  <si>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</si>
  <si>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</si>
  <si>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</si>
  <si>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</si>
  <si>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</si>
  <si>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</si>
  <si>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</si>
  <si>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</si>
  <si>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</si>
  <si>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</si>
  <si>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</si>
  <si>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</si>
  <si>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</si>
  <si>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</si>
  <si>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</si>
  <si>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</si>
  <si>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</si>
  <si>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</si>
  <si>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</si>
  <si>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</si>
  <si>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</si>
  <si>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</si>
  <si>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</si>
  <si>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</si>
  <si>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</si>
  <si>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</si>
  <si>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</si>
  <si>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</si>
  <si>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</si>
  <si>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</si>
  <si>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</si>
  <si>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</si>
  <si>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</si>
  <si>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</si>
  <si>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</si>
  <si>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</si>
  <si>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</si>
  <si>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</si>
  <si>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</si>
  <si>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</si>
  <si>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</si>
  <si>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</si>
  <si>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</si>
  <si>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</si>
  <si>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</si>
  <si>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</si>
  <si>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</si>
  <si>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</si>
  <si>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</si>
  <si>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</si>
  <si>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</si>
  <si>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</si>
  <si>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</si>
  <si>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</si>
  <si>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</si>
  <si>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</si>
  <si>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</si>
  <si>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</si>
  <si>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</si>
  <si>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</si>
  <si>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</si>
  <si>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</si>
  <si>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</si>
  <si>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</si>
  <si>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</si>
  <si>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</si>
  <si>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</si>
  <si>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</si>
  <si>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</si>
  <si>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</si>
  <si>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</si>
  <si>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</si>
  <si>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</si>
  <si>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</si>
  <si>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</si>
  <si>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</si>
  <si>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</si>
  <si>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</si>
  <si>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</si>
  <si>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</si>
  <si>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</si>
  <si>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</si>
  <si>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</si>
  <si>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</si>
  <si>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</si>
  <si>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</si>
  <si>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</si>
  <si>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</si>
  <si>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</si>
  <si>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</si>
  <si>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</si>
  <si>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</si>
  <si>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</si>
  <si>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</si>
  <si>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</si>
  <si>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</si>
  <si>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</si>
  <si>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</si>
  <si>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</si>
  <si>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</si>
  <si>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</si>
  <si>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</si>
  <si>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</si>
  <si>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</si>
  <si>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</si>
  <si>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</si>
  <si>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</si>
  <si>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</si>
  <si>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</si>
  <si>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</si>
  <si>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</si>
  <si>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</si>
  <si>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</si>
  <si>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</si>
  <si>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</si>
  <si>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</si>
  <si>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</si>
  <si>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</si>
  <si>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</si>
  <si>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</si>
  <si>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</si>
  <si>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</si>
  <si>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</si>
  <si>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</si>
  <si>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</si>
  <si>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</si>
  <si>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</si>
  <si>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</si>
  <si>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</si>
  <si>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</si>
  <si>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</si>
  <si>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</si>
  <si>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</si>
  <si>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</si>
  <si>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</si>
  <si>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</si>
  <si>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</si>
  <si>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</si>
  <si>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</si>
  <si>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</si>
  <si>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</si>
  <si>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</si>
  <si>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</si>
  <si>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</si>
  <si>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</si>
  <si>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</si>
  <si>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</si>
  <si>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</si>
  <si>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</si>
  <si>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</si>
  <si>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</si>
  <si>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</si>
  <si>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</si>
  <si>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</si>
  <si>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</si>
  <si>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</si>
  <si>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</si>
  <si>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</si>
  <si>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</si>
  <si>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</si>
  <si>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</si>
  <si>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</si>
  <si>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</si>
  <si>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</si>
  <si>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</si>
  <si>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</si>
  <si>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</si>
  <si>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</si>
  <si>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</si>
  <si>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</si>
  <si>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</si>
  <si>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</si>
  <si>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</si>
  <si>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</si>
  <si>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</si>
  <si>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</si>
  <si>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</si>
  <si>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</si>
  <si>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</si>
  <si>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</si>
  <si>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</si>
  <si>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</si>
  <si>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</si>
  <si>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</si>
  <si>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</si>
  <si>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</si>
  <si>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</si>
  <si>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</si>
  <si>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</si>
  <si>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</si>
  <si>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</si>
  <si>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</si>
  <si>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</si>
  <si>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</si>
  <si>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</si>
  <si>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</si>
  <si>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</si>
  <si>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</si>
  <si>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</si>
  <si>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</si>
  <si>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</si>
  <si>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</si>
  <si>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</si>
  <si>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</si>
  <si>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</si>
  <si>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</si>
  <si>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</si>
  <si>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</si>
  <si>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</si>
  <si>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</si>
  <si>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</si>
  <si>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</si>
  <si>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</si>
  <si>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</si>
  <si>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</si>
  <si>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</si>
  <si>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</si>
  <si>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</si>
  <si>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</si>
  <si>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</si>
  <si>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</si>
  <si>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</si>
  <si>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</si>
  <si>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</si>
  <si>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</si>
  <si>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</si>
  <si>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</si>
  <si>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</si>
  <si>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</si>
  <si>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</si>
  <si>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</si>
  <si>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</si>
  <si>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</si>
  <si>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</si>
  <si>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</si>
  <si>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</si>
  <si>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</si>
  <si>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</si>
  <si>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</si>
  <si>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</si>
  <si>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</si>
  <si>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</si>
  <si>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</si>
  <si>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</si>
  <si>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</si>
  <si>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</si>
  <si>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</si>
  <si>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</si>
  <si>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</si>
  <si>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</si>
  <si>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</si>
  <si>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</si>
  <si>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</si>
  <si>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</si>
  <si>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</si>
  <si>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</si>
  <si>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</si>
  <si>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</si>
  <si>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</si>
  <si>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</si>
  <si>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</si>
  <si>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</si>
  <si>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</si>
  <si>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</si>
  <si>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</si>
  <si>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</si>
  <si>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</si>
  <si>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</si>
  <si>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</si>
  <si>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</si>
  <si>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</si>
  <si>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</si>
  <si>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</si>
  <si>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</si>
  <si>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</si>
  <si>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</si>
  <si>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</si>
  <si>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</si>
  <si>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</si>
  <si>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</si>
  <si>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</si>
  <si>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</si>
  <si>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</si>
  <si>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</si>
  <si>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</si>
  <si>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</si>
  <si>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</si>
  <si>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</si>
  <si>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</si>
  <si>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</si>
  <si>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</si>
  <si>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</si>
  <si>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</si>
  <si>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</si>
  <si>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</si>
  <si>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</si>
  <si>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</si>
  <si>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</si>
  <si>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</si>
  <si>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</si>
  <si>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</si>
  <si>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</si>
  <si>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</si>
  <si>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</si>
  <si>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</si>
  <si>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</si>
  <si>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</si>
  <si>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</si>
  <si>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</si>
  <si>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</si>
  <si>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</si>
  <si>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</si>
  <si>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</si>
  <si>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</si>
  <si>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</si>
  <si>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</si>
  <si>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</si>
  <si>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</si>
  <si>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</si>
  <si>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</si>
  <si>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</si>
  <si>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</si>
  <si>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</si>
  <si>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</si>
  <si>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</si>
  <si>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</si>
  <si>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</si>
  <si>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</si>
  <si>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</si>
  <si>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</si>
  <si>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</si>
  <si>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</si>
  <si>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</si>
  <si>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</si>
  <si>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</si>
  <si>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</si>
  <si>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</si>
  <si>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</si>
  <si>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</si>
  <si>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</si>
  <si>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</si>
  <si>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</si>
  <si>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</si>
  <si>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</si>
  <si>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</si>
  <si>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</si>
  <si>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</si>
  <si>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</si>
  <si>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</si>
  <si>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</si>
  <si>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</si>
  <si>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</si>
  <si>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</si>
  <si>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</si>
  <si>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</si>
  <si>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</si>
  <si>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</si>
  <si>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</si>
  <si>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</si>
  <si>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</si>
  <si>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</si>
  <si>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</si>
  <si>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</si>
  <si>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</si>
  <si>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</si>
  <si>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</si>
  <si>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</si>
  <si>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</si>
  <si>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</si>
  <si>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</si>
  <si>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</si>
  <si>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</si>
  <si>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</si>
  <si>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</si>
  <si>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</si>
  <si>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</si>
  <si>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</si>
  <si>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</si>
  <si>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</si>
  <si>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</si>
  <si>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</si>
  <si>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</si>
  <si>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</si>
  <si>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</si>
  <si>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</si>
  <si>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</si>
  <si>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</si>
  <si>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</si>
  <si>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</si>
  <si>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</si>
  <si>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</si>
  <si>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</si>
  <si>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</si>
  <si>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</si>
  <si>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</si>
  <si>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</si>
  <si>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</si>
  <si>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</si>
  <si>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</si>
  <si>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</si>
  <si>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</si>
  <si>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</si>
  <si>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</si>
  <si>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</si>
  <si>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</si>
  <si>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</si>
  <si>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</si>
  <si>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</si>
  <si>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</si>
  <si>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</si>
  <si>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</si>
  <si>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</si>
  <si>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</si>
  <si>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</si>
  <si>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</si>
  <si>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</si>
  <si>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</si>
  <si>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</si>
  <si>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</si>
  <si>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</si>
  <si>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</si>
  <si>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</si>
  <si>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</si>
  <si>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</si>
  <si>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</si>
  <si>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</si>
  <si>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</si>
  <si>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</si>
  <si>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</si>
  <si>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</si>
  <si>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</si>
  <si>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</si>
  <si>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</si>
  <si>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</si>
  <si>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</si>
  <si>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</si>
  <si>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</si>
  <si>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</si>
  <si>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</si>
  <si>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</si>
  <si>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</si>
  <si>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</si>
  <si>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</si>
  <si>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</si>
  <si>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</si>
  <si>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</si>
  <si>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</si>
  <si>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</si>
  <si>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</si>
  <si>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</si>
  <si>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</si>
  <si>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</si>
  <si>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</si>
  <si>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</si>
  <si>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</si>
  <si>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</si>
  <si>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</si>
  <si>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</si>
  <si>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</si>
  <si>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</si>
  <si>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</si>
  <si>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</si>
  <si>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</si>
  <si>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</si>
  <si>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</si>
  <si>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</si>
  <si>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</si>
  <si>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</si>
  <si>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</si>
  <si>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</si>
  <si>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</si>
  <si>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</si>
  <si>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</si>
  <si>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</si>
  <si>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</si>
  <si>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</si>
  <si>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</si>
  <si>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</si>
  <si>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</si>
  <si>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</si>
  <si>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</si>
  <si>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</si>
  <si>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</si>
  <si>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</si>
  <si>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</si>
  <si>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</si>
  <si>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</si>
  <si>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</si>
  <si>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</si>
  <si>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</si>
  <si>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</si>
  <si>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</si>
  <si>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</si>
  <si>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</si>
  <si>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</si>
  <si>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</si>
  <si>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</si>
  <si>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</si>
  <si>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</si>
  <si>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</si>
  <si>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</si>
  <si>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</si>
  <si>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</si>
  <si>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</si>
  <si>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</si>
  <si>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</si>
  <si>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</si>
  <si>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</si>
  <si>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</si>
  <si>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</si>
  <si>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</si>
  <si>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</si>
  <si>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</si>
  <si>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</si>
  <si>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</si>
  <si>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</si>
  <si>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</si>
  <si>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</si>
  <si>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</si>
  <si>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</si>
  <si>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</si>
  <si>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</si>
  <si>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</si>
  <si>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</si>
  <si>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</si>
  <si>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</si>
  <si>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</si>
  <si>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</si>
  <si>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</si>
  <si>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</si>
  <si>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</si>
  <si>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</si>
  <si>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</si>
  <si>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</si>
  <si>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</si>
  <si>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</si>
  <si>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</si>
  <si>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</si>
  <si>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</si>
  <si>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</si>
  <si>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</si>
  <si>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</si>
  <si>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</si>
  <si>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</si>
  <si>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</si>
  <si>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</si>
  <si>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</si>
  <si>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</si>
  <si>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</si>
  <si>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</si>
  <si>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</si>
  <si>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</si>
  <si>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</si>
  <si>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</si>
  <si>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</si>
  <si>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</si>
  <si>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</si>
  <si>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</si>
  <si>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</si>
  <si>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</si>
  <si>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</si>
  <si>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</si>
  <si>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</si>
  <si>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</si>
  <si>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</si>
  <si>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</si>
  <si>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</si>
  <si>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</si>
  <si>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</si>
  <si>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</si>
  <si>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</si>
  <si>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</si>
  <si>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</si>
  <si>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</si>
  <si>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</si>
  <si>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</si>
  <si>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</si>
  <si>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</si>
  <si>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</si>
  <si>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</si>
  <si>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</si>
  <si>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</si>
  <si>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</si>
  <si>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</si>
  <si>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</si>
  <si>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</si>
  <si>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</si>
  <si>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</si>
  <si>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</si>
  <si>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</si>
  <si>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</si>
  <si>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</si>
  <si>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</si>
  <si>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</si>
  <si>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</si>
  <si>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</si>
  <si>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</si>
  <si>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</si>
  <si>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</si>
  <si>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</si>
  <si>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</si>
  <si>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</si>
  <si>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</si>
  <si>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</si>
  <si>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</si>
  <si>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</si>
  <si>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</si>
  <si>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</si>
  <si>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</si>
  <si>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</si>
  <si>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</si>
  <si>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</si>
  <si>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</si>
  <si>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</si>
  <si>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</si>
  <si>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</si>
  <si>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</si>
  <si>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</si>
  <si>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</si>
  <si>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</si>
  <si>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</si>
  <si>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</si>
  <si>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</si>
  <si>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</si>
  <si>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</si>
  <si>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</si>
  <si>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</si>
  <si>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</si>
  <si>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</si>
  <si>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</si>
  <si>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</si>
  <si>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</si>
  <si>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</si>
  <si>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</si>
  <si>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</si>
  <si>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</si>
  <si>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</si>
  <si>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</si>
  <si>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</si>
  <si>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</si>
  <si>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</si>
  <si>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</si>
  <si>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</si>
  <si>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</si>
  <si>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</si>
  <si>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</si>
  <si>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</si>
  <si>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</si>
  <si>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</si>
  <si>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</si>
  <si>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</si>
  <si>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</si>
  <si>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</si>
  <si>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</si>
  <si>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</si>
  <si>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</si>
  <si>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</si>
  <si>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</si>
  <si>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</si>
  <si>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</si>
  <si>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</si>
  <si>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</si>
  <si>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</si>
  <si>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</si>
  <si>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</si>
  <si>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</si>
  <si>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</si>
  <si>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</si>
  <si>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</si>
  <si>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</si>
  <si>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</si>
  <si>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</si>
  <si>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</si>
  <si>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</si>
  <si>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</si>
  <si>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</si>
  <si>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</si>
  <si>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</si>
  <si>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</si>
  <si>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</si>
  <si>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</si>
  <si>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</si>
  <si>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</si>
  <si>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</si>
  <si>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</si>
  <si>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</si>
  <si>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</si>
  <si>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</si>
  <si>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</si>
  <si>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</si>
  <si>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</si>
  <si>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</si>
  <si>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</si>
  <si>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</si>
  <si>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</si>
  <si>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</si>
  <si>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</si>
  <si>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</si>
  <si>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</si>
  <si>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</si>
  <si>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</si>
  <si>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</si>
  <si>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</si>
  <si>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</si>
  <si>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</si>
  <si>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</si>
  <si>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</si>
  <si>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</si>
  <si>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</si>
  <si>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</si>
  <si>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</si>
  <si>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</si>
  <si>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</si>
  <si>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</si>
  <si>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</si>
  <si>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</si>
  <si>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</si>
  <si>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</si>
  <si>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</si>
  <si>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</si>
  <si>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</si>
  <si>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</si>
  <si>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</si>
  <si>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</si>
  <si>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</si>
  <si>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</si>
  <si>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</si>
  <si>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</si>
  <si>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</si>
  <si>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</si>
  <si>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</si>
  <si>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</si>
  <si>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</si>
  <si>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</si>
  <si>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</si>
  <si>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</si>
  <si>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</si>
  <si>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</si>
  <si>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</si>
  <si>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</si>
  <si>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</si>
  <si>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</si>
  <si>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</si>
  <si>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</si>
  <si>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</si>
  <si>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</si>
  <si>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</si>
  <si>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</si>
  <si>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</si>
  <si>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</si>
  <si>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</si>
  <si>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</si>
  <si>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</si>
  <si>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</si>
  <si>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NO</t>
  </si>
  <si>
    <t>25182020172</t>
  </si>
  <si>
    <t>AYLEN KARINA MARTINEZ VARGAS</t>
  </si>
  <si>
    <t>Calle  6 N 4-88 Interior 1 Piso 2  San Francisco Cundinamarca</t>
  </si>
  <si>
    <t>cdilastravesuras@gmail.com</t>
  </si>
  <si>
    <t>Calle  2 N°3-38  Barrio San Agustin San Francisco Cundinamarca</t>
  </si>
  <si>
    <t>3138401128</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</si>
  <si>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</si>
  <si>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</si>
  <si>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</si>
  <si>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</si>
  <si>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</si>
  <si>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</si>
  <si>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</si>
  <si>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</si>
  <si>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</si>
  <si>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</si>
  <si>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</si>
  <si>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</si>
  <si>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</si>
  <si>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</si>
  <si>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</si>
  <si>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</si>
  <si>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</si>
  <si>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</si>
  <si>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</si>
  <si>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</si>
  <si>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</si>
  <si>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</si>
  <si>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</si>
  <si>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</si>
  <si>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</si>
  <si>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2021-17-10000488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</si>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</sst>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44194.701511458334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5" t="str">
        <f>HYPERLINK("#Integrante_1!A109","CAPACIDAD RESIDUAL")</f>
        <v>CAPACIDAD RESIDUAL</v>
      </c>
      <c r="F8" s="266"/>
      <c r="G8" s="267"/>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5" t="str">
        <f>HYPERLINK("#Integrante_1!A162","TALENTO HUMANO")</f>
        <v>TALENTO HUMANO</v>
      </c>
      <c r="F9" s="266"/>
      <c r="G9" s="267"/>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5" t="str">
        <f>HYPERLINK("#Integrante_1!F162","INFRAESTRUCTURA")</f>
        <v>INFRAESTRUCTURA</v>
      </c>
      <c r="F10" s="266"/>
      <c r="G10" s="267"/>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2764</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800096932</v>
      </c>
      <c r="C20" s="5"/>
      <c r="D20" s="74"/>
      <c r="E20" s="154" t="s">
        <v>2669</v>
      </c>
      <c r="F20" s="188" t="s">
        <v>2681</v>
      </c>
      <c r="G20" s="5"/>
      <c r="H20" s="268"/>
      <c r="I20" s="143" t="s">
        <v>64</v>
      </c>
      <c r="J20" s="144" t="s">
        <v>384</v>
      </c>
      <c r="K20" s="145">
        <v>2969003186</v>
      </c>
      <c r="L20" s="146">
        <v>43841</v>
      </c>
      <c r="M20" s="146">
        <v>44196</v>
      </c>
      <c r="N20" s="129">
        <f>+(M20-L20)/30</f>
        <v>11.833333333333334</v>
      </c>
      <c r="O20" s="132"/>
      <c r="U20" s="128"/>
      <c r="V20" s="107">
        <f ca="1">NOW()</f>
        <v>44194.701511458334</v>
      </c>
      <c r="W20" s="107">
        <f ca="1">NOW()</f>
        <v>44194.701511458334</v>
      </c>
    </row>
    <row r="21" spans="1:23" ht="30" customHeight="1" outlineLevel="1" x14ac:dyDescent="0.25">
      <c r="A21" s="9"/>
      <c r="B21" s="72"/>
      <c r="C21" s="5"/>
      <c r="D21" s="5"/>
      <c r="E21" s="5"/>
      <c r="F21" s="5"/>
      <c r="G21" s="5"/>
      <c r="H21" s="71"/>
      <c r="I21" s="143" t="s">
        <v>64</v>
      </c>
      <c r="J21" s="144" t="s">
        <v>384</v>
      </c>
      <c r="K21" s="145"/>
      <c r="L21" s="146">
        <v>43841</v>
      </c>
      <c r="M21" s="146">
        <v>44196</v>
      </c>
      <c r="N21" s="129">
        <f t="shared" ref="N21:N35" si="0">+(M21-L21)/30</f>
        <v>11.833333333333334</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ASOCIACIÓN DE PADRES DE FAMILIA HOGAR INFANTIL LAS TRAVESURAS DEL MUNICIPIO DE SAN FRANCISCO</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2" t="s">
        <v>2671</v>
      </c>
      <c r="C48" s="120" t="s">
        <v>31</v>
      </c>
      <c r="D48" s="117" t="s">
        <v>2682</v>
      </c>
      <c r="E48" s="139">
        <v>43480</v>
      </c>
      <c r="F48" s="139">
        <v>43819</v>
      </c>
      <c r="G48" s="166">
        <f>IF(AND(E48&lt;&gt;"",F48&lt;&gt;""),((F48-E48)/30),"")</f>
        <v>11.3</v>
      </c>
      <c r="H48" s="118" t="s">
        <v>2712</v>
      </c>
      <c r="I48" s="117" t="s">
        <v>516</v>
      </c>
      <c r="J48" s="117" t="s">
        <v>128</v>
      </c>
      <c r="K48" s="119">
        <v>263541340</v>
      </c>
      <c r="L48" s="113" t="s">
        <v>2732</v>
      </c>
      <c r="M48" s="114"/>
      <c r="N48" s="113" t="s">
        <v>27</v>
      </c>
      <c r="O48" s="113" t="s">
        <v>26</v>
      </c>
      <c r="P48" s="80"/>
    </row>
    <row r="49" spans="1:16" s="6" customFormat="1" ht="24.75" customHeight="1" x14ac:dyDescent="0.25">
      <c r="A49" s="137">
        <v>2</v>
      </c>
      <c r="B49" s="118" t="s">
        <v>2671</v>
      </c>
      <c r="C49" s="120" t="s">
        <v>31</v>
      </c>
      <c r="D49" s="117" t="s">
        <v>2683</v>
      </c>
      <c r="E49" s="139">
        <v>43399</v>
      </c>
      <c r="F49" s="139">
        <v>43434</v>
      </c>
      <c r="G49" s="166">
        <f t="shared" ref="G49:G107" si="2">IF(AND(E49&lt;&gt;"",F49&lt;&gt;""),((F49-E49)/30),"")</f>
        <v>1.1666666666666667</v>
      </c>
      <c r="H49" s="118" t="s">
        <v>2713</v>
      </c>
      <c r="I49" s="117" t="s">
        <v>516</v>
      </c>
      <c r="J49" s="117" t="s">
        <v>128</v>
      </c>
      <c r="K49" s="119">
        <v>25757548</v>
      </c>
      <c r="L49" s="120" t="s">
        <v>2732</v>
      </c>
      <c r="M49" s="114"/>
      <c r="N49" s="120" t="s">
        <v>27</v>
      </c>
      <c r="O49" s="120" t="s">
        <v>26</v>
      </c>
      <c r="P49" s="80"/>
    </row>
    <row r="50" spans="1:16" s="6" customFormat="1" ht="24.75" customHeight="1" x14ac:dyDescent="0.25">
      <c r="A50" s="137">
        <v>3</v>
      </c>
      <c r="B50" s="118" t="s">
        <v>2671</v>
      </c>
      <c r="C50" s="120" t="s">
        <v>31</v>
      </c>
      <c r="D50" s="117" t="s">
        <v>2684</v>
      </c>
      <c r="E50" s="139">
        <v>43080</v>
      </c>
      <c r="F50" s="139">
        <v>43404</v>
      </c>
      <c r="G50" s="166">
        <f t="shared" si="2"/>
        <v>10.8</v>
      </c>
      <c r="H50" s="118" t="s">
        <v>2713</v>
      </c>
      <c r="I50" s="117" t="s">
        <v>516</v>
      </c>
      <c r="J50" s="117" t="s">
        <v>128</v>
      </c>
      <c r="K50" s="119">
        <v>220387136</v>
      </c>
      <c r="L50" s="120" t="s">
        <v>2732</v>
      </c>
      <c r="M50" s="114"/>
      <c r="N50" s="120" t="s">
        <v>27</v>
      </c>
      <c r="O50" s="120" t="s">
        <v>26</v>
      </c>
      <c r="P50" s="80"/>
    </row>
    <row r="51" spans="1:16" s="6" customFormat="1" ht="24.75" customHeight="1" outlineLevel="1" x14ac:dyDescent="0.25">
      <c r="A51" s="137">
        <v>4</v>
      </c>
      <c r="B51" s="118" t="s">
        <v>2671</v>
      </c>
      <c r="C51" s="120" t="s">
        <v>31</v>
      </c>
      <c r="D51" s="117" t="s">
        <v>2685</v>
      </c>
      <c r="E51" s="139">
        <v>42719</v>
      </c>
      <c r="F51" s="139">
        <v>43084</v>
      </c>
      <c r="G51" s="166">
        <f t="shared" si="2"/>
        <v>12.166666666666666</v>
      </c>
      <c r="H51" s="118" t="s">
        <v>2713</v>
      </c>
      <c r="I51" s="117" t="s">
        <v>516</v>
      </c>
      <c r="J51" s="117" t="s">
        <v>128</v>
      </c>
      <c r="K51" s="119">
        <v>230125944</v>
      </c>
      <c r="L51" s="120" t="s">
        <v>2732</v>
      </c>
      <c r="M51" s="114"/>
      <c r="N51" s="120" t="s">
        <v>27</v>
      </c>
      <c r="O51" s="120" t="s">
        <v>26</v>
      </c>
      <c r="P51" s="80"/>
    </row>
    <row r="52" spans="1:16" s="7" customFormat="1" ht="24.75" customHeight="1" outlineLevel="1" x14ac:dyDescent="0.25">
      <c r="A52" s="138">
        <v>5</v>
      </c>
      <c r="B52" s="118" t="s">
        <v>2671</v>
      </c>
      <c r="C52" s="120" t="s">
        <v>31</v>
      </c>
      <c r="D52" s="117" t="s">
        <v>2686</v>
      </c>
      <c r="E52" s="139">
        <v>42397</v>
      </c>
      <c r="F52" s="139">
        <v>42719</v>
      </c>
      <c r="G52" s="166">
        <f t="shared" si="2"/>
        <v>10.733333333333333</v>
      </c>
      <c r="H52" s="116" t="s">
        <v>2714</v>
      </c>
      <c r="I52" s="117" t="s">
        <v>516</v>
      </c>
      <c r="J52" s="117" t="s">
        <v>128</v>
      </c>
      <c r="K52" s="119">
        <v>261444838</v>
      </c>
      <c r="L52" s="120" t="s">
        <v>2732</v>
      </c>
      <c r="M52" s="114"/>
      <c r="N52" s="120" t="s">
        <v>27</v>
      </c>
      <c r="O52" s="120" t="s">
        <v>26</v>
      </c>
      <c r="P52" s="81"/>
    </row>
    <row r="53" spans="1:16" s="7" customFormat="1" ht="24.75" customHeight="1" outlineLevel="1" x14ac:dyDescent="0.25">
      <c r="A53" s="138">
        <v>6</v>
      </c>
      <c r="B53" s="118" t="s">
        <v>2671</v>
      </c>
      <c r="C53" s="120" t="s">
        <v>31</v>
      </c>
      <c r="D53" s="117" t="s">
        <v>2687</v>
      </c>
      <c r="E53" s="139">
        <v>41992</v>
      </c>
      <c r="F53" s="139">
        <v>42369</v>
      </c>
      <c r="G53" s="166">
        <f t="shared" si="2"/>
        <v>12.566666666666666</v>
      </c>
      <c r="H53" s="116" t="s">
        <v>2715</v>
      </c>
      <c r="I53" s="117" t="s">
        <v>516</v>
      </c>
      <c r="J53" s="117" t="s">
        <v>128</v>
      </c>
      <c r="K53" s="119">
        <v>230880414</v>
      </c>
      <c r="L53" s="120" t="s">
        <v>2732</v>
      </c>
      <c r="M53" s="114"/>
      <c r="N53" s="120" t="s">
        <v>27</v>
      </c>
      <c r="O53" s="120" t="s">
        <v>26</v>
      </c>
      <c r="P53" s="81"/>
    </row>
    <row r="54" spans="1:16" s="7" customFormat="1" ht="24.75" customHeight="1" outlineLevel="1" x14ac:dyDescent="0.25">
      <c r="A54" s="138">
        <v>7</v>
      </c>
      <c r="B54" s="118" t="s">
        <v>2671</v>
      </c>
      <c r="C54" s="120" t="s">
        <v>31</v>
      </c>
      <c r="D54" s="117" t="s">
        <v>2688</v>
      </c>
      <c r="E54" s="139">
        <v>41250</v>
      </c>
      <c r="F54" s="139">
        <v>42004</v>
      </c>
      <c r="G54" s="166">
        <f t="shared" si="2"/>
        <v>25.133333333333333</v>
      </c>
      <c r="H54" s="118" t="s">
        <v>2716</v>
      </c>
      <c r="I54" s="117" t="s">
        <v>516</v>
      </c>
      <c r="J54" s="117" t="s">
        <v>128</v>
      </c>
      <c r="K54" s="115">
        <v>433741060</v>
      </c>
      <c r="L54" s="120" t="s">
        <v>2732</v>
      </c>
      <c r="M54" s="114"/>
      <c r="N54" s="120" t="s">
        <v>27</v>
      </c>
      <c r="O54" s="120" t="s">
        <v>26</v>
      </c>
      <c r="P54" s="81"/>
    </row>
    <row r="55" spans="1:16" s="7" customFormat="1" ht="24.75" customHeight="1" outlineLevel="1" x14ac:dyDescent="0.25">
      <c r="A55" s="138">
        <v>8</v>
      </c>
      <c r="B55" s="118" t="s">
        <v>2671</v>
      </c>
      <c r="C55" s="120" t="s">
        <v>31</v>
      </c>
      <c r="D55" s="117" t="s">
        <v>2689</v>
      </c>
      <c r="E55" s="139">
        <v>40935</v>
      </c>
      <c r="F55" s="139">
        <v>41090</v>
      </c>
      <c r="G55" s="166">
        <f t="shared" si="2"/>
        <v>5.166666666666667</v>
      </c>
      <c r="H55" s="118" t="s">
        <v>2717</v>
      </c>
      <c r="I55" s="117" t="s">
        <v>516</v>
      </c>
      <c r="J55" s="117" t="s">
        <v>128</v>
      </c>
      <c r="K55" s="115">
        <v>59824196</v>
      </c>
      <c r="L55" s="120" t="s">
        <v>2732</v>
      </c>
      <c r="M55" s="114"/>
      <c r="N55" s="120" t="s">
        <v>27</v>
      </c>
      <c r="O55" s="120" t="s">
        <v>26</v>
      </c>
      <c r="P55" s="81"/>
    </row>
    <row r="56" spans="1:16" s="7" customFormat="1" ht="24.75" customHeight="1" outlineLevel="1" x14ac:dyDescent="0.25">
      <c r="A56" s="138">
        <v>9</v>
      </c>
      <c r="B56" s="118" t="s">
        <v>2671</v>
      </c>
      <c r="C56" s="120" t="s">
        <v>31</v>
      </c>
      <c r="D56" s="117" t="s">
        <v>2690</v>
      </c>
      <c r="E56" s="139">
        <v>41087</v>
      </c>
      <c r="F56" s="139">
        <v>41198</v>
      </c>
      <c r="G56" s="166">
        <f t="shared" si="2"/>
        <v>3.7</v>
      </c>
      <c r="H56" s="118" t="s">
        <v>2717</v>
      </c>
      <c r="I56" s="117" t="s">
        <v>516</v>
      </c>
      <c r="J56" s="117" t="s">
        <v>128</v>
      </c>
      <c r="K56" s="115">
        <v>59824196</v>
      </c>
      <c r="L56" s="120" t="s">
        <v>2732</v>
      </c>
      <c r="M56" s="114"/>
      <c r="N56" s="120" t="s">
        <v>27</v>
      </c>
      <c r="O56" s="120" t="s">
        <v>26</v>
      </c>
      <c r="P56" s="81"/>
    </row>
    <row r="57" spans="1:16" s="7" customFormat="1" ht="24.75" customHeight="1" outlineLevel="1" x14ac:dyDescent="0.25">
      <c r="A57" s="138">
        <v>10</v>
      </c>
      <c r="B57" s="118" t="s">
        <v>2671</v>
      </c>
      <c r="C57" s="120" t="s">
        <v>31</v>
      </c>
      <c r="D57" s="117" t="s">
        <v>2691</v>
      </c>
      <c r="E57" s="139">
        <v>41199</v>
      </c>
      <c r="F57" s="139">
        <v>41274</v>
      </c>
      <c r="G57" s="166">
        <f t="shared" si="2"/>
        <v>2.5</v>
      </c>
      <c r="H57" s="118" t="s">
        <v>2718</v>
      </c>
      <c r="I57" s="117" t="s">
        <v>516</v>
      </c>
      <c r="J57" s="117" t="s">
        <v>128</v>
      </c>
      <c r="K57" s="119">
        <v>47736000</v>
      </c>
      <c r="L57" s="120" t="s">
        <v>2732</v>
      </c>
      <c r="M57" s="67"/>
      <c r="N57" s="120" t="s">
        <v>27</v>
      </c>
      <c r="O57" s="120" t="s">
        <v>26</v>
      </c>
      <c r="P57" s="81"/>
    </row>
    <row r="58" spans="1:16" s="7" customFormat="1" ht="24.75" customHeight="1" outlineLevel="1" x14ac:dyDescent="0.25">
      <c r="A58" s="138">
        <v>11</v>
      </c>
      <c r="B58" s="118" t="s">
        <v>2671</v>
      </c>
      <c r="C58" s="120" t="s">
        <v>31</v>
      </c>
      <c r="D58" s="117" t="s">
        <v>2692</v>
      </c>
      <c r="E58" s="139">
        <v>40570</v>
      </c>
      <c r="F58" s="139">
        <v>40908</v>
      </c>
      <c r="G58" s="166">
        <f t="shared" si="2"/>
        <v>11.266666666666667</v>
      </c>
      <c r="H58" s="118" t="s">
        <v>2719</v>
      </c>
      <c r="I58" s="117" t="s">
        <v>516</v>
      </c>
      <c r="J58" s="117" t="s">
        <v>128</v>
      </c>
      <c r="K58" s="119">
        <v>104822988</v>
      </c>
      <c r="L58" s="120" t="s">
        <v>2732</v>
      </c>
      <c r="M58" s="67"/>
      <c r="N58" s="120" t="s">
        <v>27</v>
      </c>
      <c r="O58" s="120" t="s">
        <v>26</v>
      </c>
      <c r="P58" s="81"/>
    </row>
    <row r="59" spans="1:16" s="7" customFormat="1" ht="24.75" customHeight="1" outlineLevel="1" x14ac:dyDescent="0.25">
      <c r="A59" s="138">
        <v>12</v>
      </c>
      <c r="B59" s="118" t="s">
        <v>2671</v>
      </c>
      <c r="C59" s="120" t="s">
        <v>31</v>
      </c>
      <c r="D59" s="117" t="s">
        <v>2693</v>
      </c>
      <c r="E59" s="139">
        <v>40206</v>
      </c>
      <c r="F59" s="139">
        <v>40543</v>
      </c>
      <c r="G59" s="166">
        <f t="shared" si="2"/>
        <v>11.233333333333333</v>
      </c>
      <c r="H59" s="118" t="s">
        <v>2717</v>
      </c>
      <c r="I59" s="117" t="s">
        <v>516</v>
      </c>
      <c r="J59" s="117" t="s">
        <v>128</v>
      </c>
      <c r="K59" s="119">
        <v>101769891</v>
      </c>
      <c r="L59" s="120" t="s">
        <v>2732</v>
      </c>
      <c r="M59" s="67"/>
      <c r="N59" s="120" t="s">
        <v>27</v>
      </c>
      <c r="O59" s="120" t="s">
        <v>26</v>
      </c>
      <c r="P59" s="81"/>
    </row>
    <row r="60" spans="1:16" s="7" customFormat="1" ht="24.75" customHeight="1" outlineLevel="1" x14ac:dyDescent="0.25">
      <c r="A60" s="138">
        <v>13</v>
      </c>
      <c r="B60" s="118" t="s">
        <v>2671</v>
      </c>
      <c r="C60" s="120" t="s">
        <v>31</v>
      </c>
      <c r="D60" s="117" t="s">
        <v>2694</v>
      </c>
      <c r="E60" s="139">
        <v>39846</v>
      </c>
      <c r="F60" s="139">
        <v>40178</v>
      </c>
      <c r="G60" s="166">
        <f t="shared" si="2"/>
        <v>11.066666666666666</v>
      </c>
      <c r="H60" s="118" t="s">
        <v>2717</v>
      </c>
      <c r="I60" s="117" t="s">
        <v>516</v>
      </c>
      <c r="J60" s="117" t="s">
        <v>128</v>
      </c>
      <c r="K60" s="119">
        <v>97020249</v>
      </c>
      <c r="L60" s="120" t="s">
        <v>2732</v>
      </c>
      <c r="M60" s="67"/>
      <c r="N60" s="120" t="s">
        <v>27</v>
      </c>
      <c r="O60" s="120" t="s">
        <v>26</v>
      </c>
      <c r="P60" s="81"/>
    </row>
    <row r="61" spans="1:16" s="7" customFormat="1" ht="24.75" customHeight="1" outlineLevel="1" x14ac:dyDescent="0.25">
      <c r="A61" s="138">
        <v>14</v>
      </c>
      <c r="B61" s="118" t="s">
        <v>2671</v>
      </c>
      <c r="C61" s="120" t="s">
        <v>31</v>
      </c>
      <c r="D61" s="117" t="s">
        <v>2695</v>
      </c>
      <c r="E61" s="139">
        <v>39482</v>
      </c>
      <c r="F61" s="139">
        <v>39813</v>
      </c>
      <c r="G61" s="166">
        <f t="shared" si="2"/>
        <v>11.033333333333333</v>
      </c>
      <c r="H61" s="118" t="s">
        <v>2720</v>
      </c>
      <c r="I61" s="117" t="s">
        <v>516</v>
      </c>
      <c r="J61" s="117" t="s">
        <v>128</v>
      </c>
      <c r="K61" s="119">
        <v>92729826</v>
      </c>
      <c r="L61" s="120" t="s">
        <v>2732</v>
      </c>
      <c r="M61" s="67"/>
      <c r="N61" s="120" t="s">
        <v>27</v>
      </c>
      <c r="O61" s="120" t="s">
        <v>26</v>
      </c>
      <c r="P61" s="81"/>
    </row>
    <row r="62" spans="1:16" s="7" customFormat="1" ht="24.75" customHeight="1" outlineLevel="1" x14ac:dyDescent="0.25">
      <c r="A62" s="138">
        <v>15</v>
      </c>
      <c r="B62" s="118" t="s">
        <v>2671</v>
      </c>
      <c r="C62" s="120" t="s">
        <v>31</v>
      </c>
      <c r="D62" s="117" t="s">
        <v>2696</v>
      </c>
      <c r="E62" s="139">
        <v>39113</v>
      </c>
      <c r="F62" s="139">
        <v>39446</v>
      </c>
      <c r="G62" s="166">
        <f t="shared" si="2"/>
        <v>11.1</v>
      </c>
      <c r="H62" s="118" t="s">
        <v>2721</v>
      </c>
      <c r="I62" s="117" t="s">
        <v>516</v>
      </c>
      <c r="J62" s="117" t="s">
        <v>128</v>
      </c>
      <c r="K62" s="119">
        <v>81341953</v>
      </c>
      <c r="L62" s="120" t="s">
        <v>2732</v>
      </c>
      <c r="M62" s="67"/>
      <c r="N62" s="120" t="s">
        <v>27</v>
      </c>
      <c r="O62" s="120" t="s">
        <v>26</v>
      </c>
      <c r="P62" s="81"/>
    </row>
    <row r="63" spans="1:16" s="7" customFormat="1" ht="24.75" customHeight="1" outlineLevel="1" x14ac:dyDescent="0.25">
      <c r="A63" s="138">
        <v>16</v>
      </c>
      <c r="B63" s="118" t="s">
        <v>2671</v>
      </c>
      <c r="C63" s="120" t="s">
        <v>31</v>
      </c>
      <c r="D63" s="117" t="s">
        <v>2697</v>
      </c>
      <c r="E63" s="139">
        <v>38749</v>
      </c>
      <c r="F63" s="139">
        <v>39082</v>
      </c>
      <c r="G63" s="166">
        <f t="shared" si="2"/>
        <v>11.1</v>
      </c>
      <c r="H63" s="118" t="s">
        <v>2721</v>
      </c>
      <c r="I63" s="117" t="s">
        <v>516</v>
      </c>
      <c r="J63" s="117" t="s">
        <v>128</v>
      </c>
      <c r="K63" s="119">
        <v>78213416</v>
      </c>
      <c r="L63" s="120" t="s">
        <v>2732</v>
      </c>
      <c r="M63" s="67"/>
      <c r="N63" s="120" t="s">
        <v>27</v>
      </c>
      <c r="O63" s="120" t="s">
        <v>26</v>
      </c>
      <c r="P63" s="81"/>
    </row>
    <row r="64" spans="1:16" s="7" customFormat="1" ht="24.75" customHeight="1" outlineLevel="1" x14ac:dyDescent="0.25">
      <c r="A64" s="138">
        <v>17</v>
      </c>
      <c r="B64" s="118" t="s">
        <v>2671</v>
      </c>
      <c r="C64" s="120" t="s">
        <v>31</v>
      </c>
      <c r="D64" s="117" t="s">
        <v>2698</v>
      </c>
      <c r="E64" s="139">
        <v>38392</v>
      </c>
      <c r="F64" s="139">
        <v>38717</v>
      </c>
      <c r="G64" s="166">
        <f t="shared" si="2"/>
        <v>10.833333333333334</v>
      </c>
      <c r="H64" s="118" t="s">
        <v>2722</v>
      </c>
      <c r="I64" s="117" t="s">
        <v>516</v>
      </c>
      <c r="J64" s="117" t="s">
        <v>128</v>
      </c>
      <c r="K64" s="119">
        <v>74642867</v>
      </c>
      <c r="L64" s="120" t="s">
        <v>2732</v>
      </c>
      <c r="M64" s="67"/>
      <c r="N64" s="120" t="s">
        <v>27</v>
      </c>
      <c r="O64" s="120" t="s">
        <v>26</v>
      </c>
      <c r="P64" s="81"/>
    </row>
    <row r="65" spans="1:16" s="7" customFormat="1" ht="24.75" customHeight="1" outlineLevel="1" x14ac:dyDescent="0.25">
      <c r="A65" s="138">
        <v>18</v>
      </c>
      <c r="B65" s="118" t="s">
        <v>2671</v>
      </c>
      <c r="C65" s="120" t="s">
        <v>31</v>
      </c>
      <c r="D65" s="117" t="s">
        <v>2699</v>
      </c>
      <c r="E65" s="139">
        <v>38033</v>
      </c>
      <c r="F65" s="139">
        <v>38352</v>
      </c>
      <c r="G65" s="166">
        <f t="shared" si="2"/>
        <v>10.633333333333333</v>
      </c>
      <c r="H65" s="118" t="s">
        <v>2722</v>
      </c>
      <c r="I65" s="117" t="s">
        <v>516</v>
      </c>
      <c r="J65" s="117" t="s">
        <v>128</v>
      </c>
      <c r="K65" s="119">
        <v>70701312</v>
      </c>
      <c r="L65" s="120" t="s">
        <v>2732</v>
      </c>
      <c r="M65" s="67"/>
      <c r="N65" s="120" t="s">
        <v>27</v>
      </c>
      <c r="O65" s="120" t="s">
        <v>26</v>
      </c>
      <c r="P65" s="81"/>
    </row>
    <row r="66" spans="1:16" s="7" customFormat="1" ht="24.75" customHeight="1" outlineLevel="1" x14ac:dyDescent="0.25">
      <c r="A66" s="138">
        <v>19</v>
      </c>
      <c r="B66" s="118" t="s">
        <v>2671</v>
      </c>
      <c r="C66" s="120" t="s">
        <v>31</v>
      </c>
      <c r="D66" s="117" t="s">
        <v>2700</v>
      </c>
      <c r="E66" s="139">
        <v>37712</v>
      </c>
      <c r="F66" s="139">
        <v>37986</v>
      </c>
      <c r="G66" s="166">
        <f t="shared" si="2"/>
        <v>9.1333333333333329</v>
      </c>
      <c r="H66" s="118" t="s">
        <v>2722</v>
      </c>
      <c r="I66" s="117" t="s">
        <v>516</v>
      </c>
      <c r="J66" s="117" t="s">
        <v>128</v>
      </c>
      <c r="K66" s="119">
        <v>53653785</v>
      </c>
      <c r="L66" s="120" t="s">
        <v>2732</v>
      </c>
      <c r="M66" s="67"/>
      <c r="N66" s="120" t="s">
        <v>27</v>
      </c>
      <c r="O66" s="120" t="s">
        <v>26</v>
      </c>
      <c r="P66" s="81"/>
    </row>
    <row r="67" spans="1:16" s="7" customFormat="1" ht="24.75" customHeight="1" outlineLevel="1" x14ac:dyDescent="0.25">
      <c r="A67" s="138">
        <v>20</v>
      </c>
      <c r="B67" s="118" t="s">
        <v>2671</v>
      </c>
      <c r="C67" s="120" t="s">
        <v>31</v>
      </c>
      <c r="D67" s="117" t="s">
        <v>2701</v>
      </c>
      <c r="E67" s="139">
        <v>37298</v>
      </c>
      <c r="F67" s="139">
        <v>37621</v>
      </c>
      <c r="G67" s="166">
        <f t="shared" si="2"/>
        <v>10.766666666666667</v>
      </c>
      <c r="H67" s="118" t="s">
        <v>2722</v>
      </c>
      <c r="I67" s="117" t="s">
        <v>516</v>
      </c>
      <c r="J67" s="117" t="s">
        <v>128</v>
      </c>
      <c r="K67" s="119">
        <v>64069028</v>
      </c>
      <c r="L67" s="120" t="s">
        <v>2732</v>
      </c>
      <c r="M67" s="67"/>
      <c r="N67" s="120" t="s">
        <v>27</v>
      </c>
      <c r="O67" s="120" t="s">
        <v>26</v>
      </c>
      <c r="P67" s="81"/>
    </row>
    <row r="68" spans="1:16" s="7" customFormat="1" ht="24.75" customHeight="1" outlineLevel="1" x14ac:dyDescent="0.25">
      <c r="A68" s="137">
        <v>21</v>
      </c>
      <c r="B68" s="118" t="s">
        <v>2671</v>
      </c>
      <c r="C68" s="120" t="s">
        <v>31</v>
      </c>
      <c r="D68" s="117" t="s">
        <v>2702</v>
      </c>
      <c r="E68" s="139">
        <v>36896</v>
      </c>
      <c r="F68" s="139">
        <v>37256</v>
      </c>
      <c r="G68" s="166">
        <f t="shared" si="2"/>
        <v>12</v>
      </c>
      <c r="H68" s="118" t="s">
        <v>2723</v>
      </c>
      <c r="I68" s="117" t="s">
        <v>516</v>
      </c>
      <c r="J68" s="117" t="s">
        <v>128</v>
      </c>
      <c r="K68" s="119">
        <v>67100192</v>
      </c>
      <c r="L68" s="120" t="s">
        <v>2732</v>
      </c>
      <c r="M68" s="114"/>
      <c r="N68" s="120" t="s">
        <v>27</v>
      </c>
      <c r="O68" s="120" t="s">
        <v>26</v>
      </c>
      <c r="P68" s="81"/>
    </row>
    <row r="69" spans="1:16" s="7" customFormat="1" ht="24.75" customHeight="1" outlineLevel="1" x14ac:dyDescent="0.25">
      <c r="A69" s="137">
        <v>22</v>
      </c>
      <c r="B69" s="118" t="s">
        <v>2671</v>
      </c>
      <c r="C69" s="120" t="s">
        <v>31</v>
      </c>
      <c r="D69" s="117" t="s">
        <v>2703</v>
      </c>
      <c r="E69" s="139">
        <v>36543</v>
      </c>
      <c r="F69" s="139">
        <v>36891</v>
      </c>
      <c r="G69" s="166">
        <f t="shared" si="2"/>
        <v>11.6</v>
      </c>
      <c r="H69" s="118" t="s">
        <v>2724</v>
      </c>
      <c r="I69" s="117" t="s">
        <v>516</v>
      </c>
      <c r="J69" s="117" t="s">
        <v>128</v>
      </c>
      <c r="K69" s="119">
        <v>56096885</v>
      </c>
      <c r="L69" s="120" t="s">
        <v>2732</v>
      </c>
      <c r="M69" s="114"/>
      <c r="N69" s="120" t="s">
        <v>27</v>
      </c>
      <c r="O69" s="120" t="s">
        <v>26</v>
      </c>
      <c r="P69" s="81"/>
    </row>
    <row r="70" spans="1:16" s="7" customFormat="1" ht="24.75" customHeight="1" outlineLevel="1" x14ac:dyDescent="0.25">
      <c r="A70" s="137">
        <v>23</v>
      </c>
      <c r="B70" s="118" t="s">
        <v>2671</v>
      </c>
      <c r="C70" s="120" t="s">
        <v>31</v>
      </c>
      <c r="D70" s="117" t="s">
        <v>2704</v>
      </c>
      <c r="E70" s="139">
        <v>36161</v>
      </c>
      <c r="F70" s="139">
        <v>36525</v>
      </c>
      <c r="G70" s="166">
        <f t="shared" si="2"/>
        <v>12.133333333333333</v>
      </c>
      <c r="H70" s="118" t="s">
        <v>2725</v>
      </c>
      <c r="I70" s="117" t="s">
        <v>516</v>
      </c>
      <c r="J70" s="117" t="s">
        <v>128</v>
      </c>
      <c r="K70" s="119">
        <v>51443637</v>
      </c>
      <c r="L70" s="120" t="s">
        <v>2732</v>
      </c>
      <c r="M70" s="114"/>
      <c r="N70" s="120" t="s">
        <v>27</v>
      </c>
      <c r="O70" s="120" t="s">
        <v>26</v>
      </c>
      <c r="P70" s="81"/>
    </row>
    <row r="71" spans="1:16" s="7" customFormat="1" ht="24.75" customHeight="1" outlineLevel="1" x14ac:dyDescent="0.25">
      <c r="A71" s="137">
        <v>24</v>
      </c>
      <c r="B71" s="118" t="s">
        <v>2671</v>
      </c>
      <c r="C71" s="120" t="s">
        <v>31</v>
      </c>
      <c r="D71" s="117" t="s">
        <v>2705</v>
      </c>
      <c r="E71" s="139">
        <v>35814</v>
      </c>
      <c r="F71" s="139">
        <v>36140</v>
      </c>
      <c r="G71" s="166">
        <f t="shared" si="2"/>
        <v>10.866666666666667</v>
      </c>
      <c r="H71" s="118" t="s">
        <v>2726</v>
      </c>
      <c r="I71" s="117" t="s">
        <v>516</v>
      </c>
      <c r="J71" s="117" t="s">
        <v>128</v>
      </c>
      <c r="K71" s="119">
        <v>44995565</v>
      </c>
      <c r="L71" s="120" t="s">
        <v>2732</v>
      </c>
      <c r="M71" s="114"/>
      <c r="N71" s="120" t="s">
        <v>27</v>
      </c>
      <c r="O71" s="120" t="s">
        <v>26</v>
      </c>
      <c r="P71" s="81"/>
    </row>
    <row r="72" spans="1:16" s="7" customFormat="1" ht="24.75" customHeight="1" outlineLevel="1" x14ac:dyDescent="0.25">
      <c r="A72" s="138">
        <v>25</v>
      </c>
      <c r="B72" s="118" t="s">
        <v>2671</v>
      </c>
      <c r="C72" s="120" t="s">
        <v>31</v>
      </c>
      <c r="D72" s="117" t="s">
        <v>2706</v>
      </c>
      <c r="E72" s="139">
        <v>35447</v>
      </c>
      <c r="F72" s="139">
        <v>35795</v>
      </c>
      <c r="G72" s="166">
        <f t="shared" si="2"/>
        <v>11.6</v>
      </c>
      <c r="H72" s="118" t="s">
        <v>2727</v>
      </c>
      <c r="I72" s="117" t="s">
        <v>516</v>
      </c>
      <c r="J72" s="117" t="s">
        <v>128</v>
      </c>
      <c r="K72" s="119">
        <v>38038096</v>
      </c>
      <c r="L72" s="120" t="s">
        <v>2732</v>
      </c>
      <c r="M72" s="114"/>
      <c r="N72" s="120" t="s">
        <v>27</v>
      </c>
      <c r="O72" s="120" t="s">
        <v>26</v>
      </c>
      <c r="P72" s="81"/>
    </row>
    <row r="73" spans="1:16" s="7" customFormat="1" ht="24.75" customHeight="1" outlineLevel="1" x14ac:dyDescent="0.25">
      <c r="A73" s="138">
        <v>26</v>
      </c>
      <c r="B73" s="118" t="s">
        <v>2671</v>
      </c>
      <c r="C73" s="120" t="s">
        <v>31</v>
      </c>
      <c r="D73" s="117" t="s">
        <v>2707</v>
      </c>
      <c r="E73" s="139">
        <v>35079</v>
      </c>
      <c r="F73" s="139">
        <v>35430</v>
      </c>
      <c r="G73" s="166">
        <f t="shared" si="2"/>
        <v>11.7</v>
      </c>
      <c r="H73" s="118" t="s">
        <v>2728</v>
      </c>
      <c r="I73" s="117" t="s">
        <v>516</v>
      </c>
      <c r="J73" s="117" t="s">
        <v>128</v>
      </c>
      <c r="K73" s="119">
        <v>32658000</v>
      </c>
      <c r="L73" s="120" t="s">
        <v>2732</v>
      </c>
      <c r="M73" s="114"/>
      <c r="N73" s="120" t="s">
        <v>27</v>
      </c>
      <c r="O73" s="120" t="s">
        <v>26</v>
      </c>
      <c r="P73" s="81"/>
    </row>
    <row r="74" spans="1:16" s="7" customFormat="1" ht="24.75" customHeight="1" outlineLevel="1" x14ac:dyDescent="0.25">
      <c r="A74" s="138">
        <v>27</v>
      </c>
      <c r="B74" s="118" t="s">
        <v>2671</v>
      </c>
      <c r="C74" s="120" t="s">
        <v>31</v>
      </c>
      <c r="D74" s="117" t="s">
        <v>2708</v>
      </c>
      <c r="E74" s="139">
        <v>34759</v>
      </c>
      <c r="F74" s="139">
        <v>35064</v>
      </c>
      <c r="G74" s="166">
        <f t="shared" si="2"/>
        <v>10.166666666666666</v>
      </c>
      <c r="H74" s="118" t="s">
        <v>2729</v>
      </c>
      <c r="I74" s="117" t="s">
        <v>516</v>
      </c>
      <c r="J74" s="117" t="s">
        <v>128</v>
      </c>
      <c r="K74" s="119">
        <v>22583300</v>
      </c>
      <c r="L74" s="120" t="s">
        <v>2732</v>
      </c>
      <c r="M74" s="114"/>
      <c r="N74" s="120" t="s">
        <v>27</v>
      </c>
      <c r="O74" s="120" t="s">
        <v>26</v>
      </c>
      <c r="P74" s="81"/>
    </row>
    <row r="75" spans="1:16" s="7" customFormat="1" ht="24.75" customHeight="1" outlineLevel="1" x14ac:dyDescent="0.25">
      <c r="A75" s="138">
        <v>28</v>
      </c>
      <c r="B75" s="118" t="s">
        <v>2671</v>
      </c>
      <c r="C75" s="120" t="s">
        <v>31</v>
      </c>
      <c r="D75" s="117" t="s">
        <v>2709</v>
      </c>
      <c r="E75" s="139">
        <v>34351</v>
      </c>
      <c r="F75" s="139">
        <v>34699</v>
      </c>
      <c r="G75" s="166">
        <f t="shared" si="2"/>
        <v>11.6</v>
      </c>
      <c r="H75" s="118" t="s">
        <v>2729</v>
      </c>
      <c r="I75" s="117" t="s">
        <v>516</v>
      </c>
      <c r="J75" s="117" t="s">
        <v>128</v>
      </c>
      <c r="K75" s="119">
        <v>28309690</v>
      </c>
      <c r="L75" s="120" t="s">
        <v>2732</v>
      </c>
      <c r="M75" s="114"/>
      <c r="N75" s="120" t="s">
        <v>27</v>
      </c>
      <c r="O75" s="120" t="s">
        <v>26</v>
      </c>
      <c r="P75" s="81"/>
    </row>
    <row r="76" spans="1:16" s="7" customFormat="1" ht="24.75" customHeight="1" outlineLevel="1" x14ac:dyDescent="0.25">
      <c r="A76" s="138">
        <v>29</v>
      </c>
      <c r="B76" s="118" t="s">
        <v>2671</v>
      </c>
      <c r="C76" s="120" t="s">
        <v>31</v>
      </c>
      <c r="D76" s="117" t="s">
        <v>2710</v>
      </c>
      <c r="E76" s="139">
        <v>34001</v>
      </c>
      <c r="F76" s="139">
        <v>34334</v>
      </c>
      <c r="G76" s="166">
        <f t="shared" si="2"/>
        <v>11.1</v>
      </c>
      <c r="H76" s="118" t="s">
        <v>2730</v>
      </c>
      <c r="I76" s="117" t="s">
        <v>516</v>
      </c>
      <c r="J76" s="117" t="s">
        <v>128</v>
      </c>
      <c r="K76" s="119">
        <v>23408258</v>
      </c>
      <c r="L76" s="120" t="s">
        <v>2732</v>
      </c>
      <c r="M76" s="114"/>
      <c r="N76" s="120" t="s">
        <v>27</v>
      </c>
      <c r="O76" s="120" t="s">
        <v>26</v>
      </c>
      <c r="P76" s="81"/>
    </row>
    <row r="77" spans="1:16" s="7" customFormat="1" ht="24.75" customHeight="1" outlineLevel="1" x14ac:dyDescent="0.25">
      <c r="A77" s="138">
        <v>30</v>
      </c>
      <c r="B77" s="118" t="s">
        <v>2671</v>
      </c>
      <c r="C77" s="120" t="s">
        <v>31</v>
      </c>
      <c r="D77" s="117" t="s">
        <v>2711</v>
      </c>
      <c r="E77" s="139">
        <v>33633</v>
      </c>
      <c r="F77" s="139">
        <v>33973</v>
      </c>
      <c r="G77" s="166">
        <f t="shared" si="2"/>
        <v>11.333333333333334</v>
      </c>
      <c r="H77" s="118" t="s">
        <v>2731</v>
      </c>
      <c r="I77" s="117" t="s">
        <v>516</v>
      </c>
      <c r="J77" s="117" t="s">
        <v>128</v>
      </c>
      <c r="K77" s="119">
        <v>20608258</v>
      </c>
      <c r="L77" s="120" t="s">
        <v>2732</v>
      </c>
      <c r="M77" s="114"/>
      <c r="N77" s="120" t="s">
        <v>27</v>
      </c>
      <c r="O77" s="120" t="s">
        <v>26</v>
      </c>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2733</v>
      </c>
      <c r="E114" s="139">
        <v>43845</v>
      </c>
      <c r="F114" s="139">
        <v>44196</v>
      </c>
      <c r="G114" s="166">
        <f>IF(AND(E114&lt;&gt;"",F114&lt;&gt;""),((F114-E114)/30),"")</f>
        <v>11.7</v>
      </c>
      <c r="H114" s="118" t="s">
        <v>2712</v>
      </c>
      <c r="I114" s="117" t="s">
        <v>516</v>
      </c>
      <c r="J114" s="117" t="s">
        <v>128</v>
      </c>
      <c r="K114" s="119">
        <v>263541340</v>
      </c>
      <c r="L114" s="102" t="e">
        <f>+IF(AND(K114&gt;0,O114="Ejecución"),(K114/877802)*Tabla28[[#This Row],[% participación]],IF(AND(K114&gt;0,O114&lt;&gt;"Ejecución"),"-",""))</f>
        <v>#VALUE!</v>
      </c>
      <c r="M114" s="120" t="s">
        <v>1148</v>
      </c>
      <c r="N114" s="175" t="str">
        <f>+IF(M116="No",1,IF(M116="Si","Ingrese %",""))</f>
        <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51" t="s">
        <v>2674</v>
      </c>
      <c r="J179" s="252"/>
      <c r="K179" s="252"/>
      <c r="L179" s="253"/>
      <c r="M179" s="172">
        <v>0.03</v>
      </c>
      <c r="O179" s="8"/>
      <c r="Q179" s="19"/>
      <c r="R179" s="173">
        <f>IF(M179&gt;0,SUM(S179+M179),"")</f>
        <v>0.05</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93" t="s">
        <v>2633</v>
      </c>
      <c r="E185" s="96">
        <f>+(C185*SUM(K20:K35))</f>
        <v>118760127.44</v>
      </c>
      <c r="F185" s="94"/>
      <c r="G185" s="95"/>
      <c r="H185" s="90"/>
      <c r="I185" s="92" t="s">
        <v>2632</v>
      </c>
      <c r="J185" s="178">
        <f>M179</f>
        <v>0.03</v>
      </c>
      <c r="K185" s="247" t="s">
        <v>2633</v>
      </c>
      <c r="L185" s="247"/>
      <c r="M185" s="96">
        <f>+J185*K20</f>
        <v>89070095.579999998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26" t="s">
        <v>24</v>
      </c>
      <c r="J192" s="5" t="s">
        <v>2642</v>
      </c>
      <c r="K192" s="5"/>
      <c r="M192" s="5"/>
      <c r="N192" s="5"/>
      <c r="O192" s="8"/>
      <c r="Q192" s="148"/>
      <c r="R192" s="149"/>
      <c r="S192" s="149"/>
      <c r="T192" s="148"/>
    </row>
    <row r="193" spans="1:18" x14ac:dyDescent="0.25">
      <c r="A193" s="9"/>
      <c r="C193" s="122">
        <v>32853</v>
      </c>
      <c r="D193" s="5"/>
      <c r="E193" s="121">
        <v>4283</v>
      </c>
      <c r="F193" s="5"/>
      <c r="G193" s="5"/>
      <c r="H193" s="141" t="s">
        <v>2734</v>
      </c>
      <c r="J193" s="5"/>
      <c r="K193" s="122">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2737</v>
      </c>
      <c r="J211" s="27" t="s">
        <v>2627</v>
      </c>
      <c r="K211" s="142" t="s">
        <v>2735</v>
      </c>
      <c r="L211" s="21"/>
      <c r="M211" s="21"/>
      <c r="N211" s="21"/>
      <c r="O211" s="8"/>
    </row>
    <row r="212" spans="1:15" x14ac:dyDescent="0.25">
      <c r="A212" s="9"/>
      <c r="B212" s="27" t="s">
        <v>2624</v>
      </c>
      <c r="C212" s="141" t="s">
        <v>2734</v>
      </c>
      <c r="D212" s="21"/>
      <c r="G212" s="27" t="s">
        <v>2626</v>
      </c>
      <c r="H212" s="142" t="s">
        <v>2738</v>
      </c>
      <c r="J212" s="27" t="s">
        <v>2628</v>
      </c>
      <c r="K212" s="141"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topLeftCell="A184" zoomScale="85" zoomScaleNormal="85" zoomScaleSheetLayoutView="40" zoomScalePageLayoutView="40" workbookViewId="0">
      <selection activeCell="M184" sqref="M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44194.701511458334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5" t="str">
        <f>HYPERLINK("#Integrante_2!A109","CAPACIDAD RESIDUAL")</f>
        <v>CAPACIDAD RESIDUAL</v>
      </c>
      <c r="F8" s="266"/>
      <c r="G8" s="267"/>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5" t="str">
        <f>HYPERLINK("#Integrante_2!A162","TALENTO HUMANO")</f>
        <v>TALENTO HUMANO</v>
      </c>
      <c r="F9" s="266"/>
      <c r="G9" s="267"/>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5" t="str">
        <f>HYPERLINK("#Integrante_2!F162","INFRAESTRUCTURA")</f>
        <v>INFRAESTRUCTURA</v>
      </c>
      <c r="F10" s="266"/>
      <c r="G10" s="267"/>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2764</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901092473</v>
      </c>
      <c r="C20" s="5"/>
      <c r="D20" s="162"/>
      <c r="E20" s="154" t="s">
        <v>2669</v>
      </c>
      <c r="F20" s="188" t="s">
        <v>2681</v>
      </c>
      <c r="G20" s="5"/>
      <c r="H20" s="268"/>
      <c r="I20" s="143" t="s">
        <v>64</v>
      </c>
      <c r="J20" s="144" t="s">
        <v>384</v>
      </c>
      <c r="K20" s="145">
        <v>2969003186</v>
      </c>
      <c r="L20" s="146">
        <v>43841</v>
      </c>
      <c r="M20" s="146">
        <v>44196</v>
      </c>
      <c r="N20" s="129">
        <f>+(M20-L20)/30</f>
        <v>11.833333333333334</v>
      </c>
      <c r="O20" s="132"/>
      <c r="U20" s="128"/>
      <c r="V20" s="107">
        <f ca="1">NOW()</f>
        <v>44194.701511458334</v>
      </c>
      <c r="W20" s="107">
        <f ca="1">NOW()</f>
        <v>44194.701511458334</v>
      </c>
    </row>
    <row r="21" spans="1:23" ht="30" customHeight="1" outlineLevel="1" x14ac:dyDescent="0.25">
      <c r="A21" s="9"/>
      <c r="B21" s="72"/>
      <c r="C21" s="5"/>
      <c r="D21" s="5"/>
      <c r="E21" s="5"/>
      <c r="F21" s="5"/>
      <c r="G21" s="5"/>
      <c r="H21" s="164"/>
      <c r="I21" s="143" t="s">
        <v>64</v>
      </c>
      <c r="J21" s="144" t="s">
        <v>384</v>
      </c>
      <c r="K21" s="145"/>
      <c r="L21" s="146">
        <v>43841</v>
      </c>
      <c r="M21" s="146">
        <v>44196</v>
      </c>
      <c r="N21" s="129">
        <f t="shared" ref="N21:N35" si="0">+(M21-L21)/30</f>
        <v>11.833333333333334</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FUNDACION SEMILLAS PARA LA PAZ</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2739</v>
      </c>
      <c r="C48" s="120" t="s">
        <v>32</v>
      </c>
      <c r="D48" s="117" t="s">
        <v>2745</v>
      </c>
      <c r="E48" s="189">
        <v>42978</v>
      </c>
      <c r="F48" s="189">
        <v>43555</v>
      </c>
      <c r="G48" s="166">
        <f>IF(AND(E48&lt;&gt;"",F48&lt;&gt;""),((F48-E48)/30),"")</f>
        <v>19.233333333333334</v>
      </c>
      <c r="H48" s="118" t="s">
        <v>2757</v>
      </c>
      <c r="I48" s="117" t="s">
        <v>1155</v>
      </c>
      <c r="J48" s="117" t="s">
        <v>1039</v>
      </c>
      <c r="K48" s="119">
        <v>245870900</v>
      </c>
      <c r="L48" s="120" t="s">
        <v>1148</v>
      </c>
      <c r="M48" s="114">
        <v>1</v>
      </c>
      <c r="N48" s="120" t="s">
        <v>27</v>
      </c>
      <c r="O48" s="120" t="s">
        <v>26</v>
      </c>
      <c r="P48" s="80"/>
    </row>
    <row r="49" spans="1:16" s="6" customFormat="1" ht="24.75" customHeight="1" x14ac:dyDescent="0.25">
      <c r="A49" s="137">
        <v>2</v>
      </c>
      <c r="B49" s="118" t="s">
        <v>2740</v>
      </c>
      <c r="C49" s="120" t="s">
        <v>32</v>
      </c>
      <c r="D49" s="117" t="s">
        <v>2746</v>
      </c>
      <c r="E49" s="189">
        <v>42887</v>
      </c>
      <c r="F49" s="189">
        <v>43373</v>
      </c>
      <c r="G49" s="166">
        <f t="shared" ref="G49:G107" si="1">IF(AND(E49&lt;&gt;"",F49&lt;&gt;""),((F49-E49)/30),"")</f>
        <v>16.2</v>
      </c>
      <c r="H49" s="118" t="s">
        <v>2757</v>
      </c>
      <c r="I49" s="117" t="s">
        <v>1155</v>
      </c>
      <c r="J49" s="117" t="s">
        <v>1035</v>
      </c>
      <c r="K49" s="119">
        <v>143887357</v>
      </c>
      <c r="L49" s="120" t="s">
        <v>1148</v>
      </c>
      <c r="M49" s="114">
        <v>1</v>
      </c>
      <c r="N49" s="120" t="s">
        <v>27</v>
      </c>
      <c r="O49" s="120" t="s">
        <v>26</v>
      </c>
      <c r="P49" s="80"/>
    </row>
    <row r="50" spans="1:16" s="6" customFormat="1" ht="24.75" customHeight="1" x14ac:dyDescent="0.25">
      <c r="A50" s="137">
        <v>3</v>
      </c>
      <c r="B50" s="118" t="s">
        <v>2741</v>
      </c>
      <c r="C50" s="120" t="s">
        <v>32</v>
      </c>
      <c r="D50" s="117" t="s">
        <v>2747</v>
      </c>
      <c r="E50" s="189">
        <v>42933</v>
      </c>
      <c r="F50" s="189">
        <v>43465</v>
      </c>
      <c r="G50" s="166">
        <f t="shared" si="1"/>
        <v>17.733333333333334</v>
      </c>
      <c r="H50" s="118" t="s">
        <v>2758</v>
      </c>
      <c r="I50" s="117" t="s">
        <v>1156</v>
      </c>
      <c r="J50" s="117" t="s">
        <v>188</v>
      </c>
      <c r="K50" s="119">
        <v>68000000</v>
      </c>
      <c r="L50" s="120" t="s">
        <v>1148</v>
      </c>
      <c r="M50" s="114">
        <v>1</v>
      </c>
      <c r="N50" s="120" t="s">
        <v>27</v>
      </c>
      <c r="O50" s="120" t="s">
        <v>26</v>
      </c>
      <c r="P50" s="80"/>
    </row>
    <row r="51" spans="1:16" s="6" customFormat="1" ht="24.75" customHeight="1" outlineLevel="1" x14ac:dyDescent="0.25">
      <c r="A51" s="137">
        <v>4</v>
      </c>
      <c r="B51" s="118" t="s">
        <v>2742</v>
      </c>
      <c r="C51" s="120" t="s">
        <v>32</v>
      </c>
      <c r="D51" s="117" t="s">
        <v>2748</v>
      </c>
      <c r="E51" s="189">
        <v>42933</v>
      </c>
      <c r="F51" s="189">
        <v>43465</v>
      </c>
      <c r="G51" s="166">
        <f t="shared" si="1"/>
        <v>17.733333333333334</v>
      </c>
      <c r="H51" s="118" t="s">
        <v>2757</v>
      </c>
      <c r="I51" s="117" t="s">
        <v>1156</v>
      </c>
      <c r="J51" s="117" t="s">
        <v>188</v>
      </c>
      <c r="K51" s="115">
        <v>324000000</v>
      </c>
      <c r="L51" s="120" t="s">
        <v>1148</v>
      </c>
      <c r="M51" s="114">
        <v>1</v>
      </c>
      <c r="N51" s="120" t="s">
        <v>27</v>
      </c>
      <c r="O51" s="120" t="s">
        <v>26</v>
      </c>
      <c r="P51" s="80"/>
    </row>
    <row r="52" spans="1:16" s="7" customFormat="1" ht="24.75" customHeight="1" outlineLevel="1" x14ac:dyDescent="0.25">
      <c r="A52" s="138">
        <v>5</v>
      </c>
      <c r="B52" s="118" t="s">
        <v>2743</v>
      </c>
      <c r="C52" s="120" t="s">
        <v>32</v>
      </c>
      <c r="D52" s="117" t="s">
        <v>2749</v>
      </c>
      <c r="E52" s="189" t="s">
        <v>2753</v>
      </c>
      <c r="F52" s="189" t="s">
        <v>2755</v>
      </c>
      <c r="G52" s="166">
        <f t="shared" si="1"/>
        <v>15.1</v>
      </c>
      <c r="H52" s="118" t="s">
        <v>2759</v>
      </c>
      <c r="I52" s="117" t="s">
        <v>1156</v>
      </c>
      <c r="J52" s="117" t="s">
        <v>196</v>
      </c>
      <c r="K52" s="115">
        <v>215004507</v>
      </c>
      <c r="L52" s="120" t="s">
        <v>1148</v>
      </c>
      <c r="M52" s="114">
        <v>1</v>
      </c>
      <c r="N52" s="120" t="s">
        <v>27</v>
      </c>
      <c r="O52" s="120" t="s">
        <v>1148</v>
      </c>
      <c r="P52" s="81"/>
    </row>
    <row r="53" spans="1:16" s="7" customFormat="1" ht="24.75" customHeight="1" outlineLevel="1" x14ac:dyDescent="0.25">
      <c r="A53" s="138">
        <v>6</v>
      </c>
      <c r="B53" s="118" t="s">
        <v>2743</v>
      </c>
      <c r="C53" s="120" t="s">
        <v>32</v>
      </c>
      <c r="D53" s="117" t="s">
        <v>2750</v>
      </c>
      <c r="E53" s="189" t="s">
        <v>2754</v>
      </c>
      <c r="F53" s="189" t="s">
        <v>2756</v>
      </c>
      <c r="G53" s="166">
        <f t="shared" si="1"/>
        <v>20.333333333333332</v>
      </c>
      <c r="H53" s="118" t="s">
        <v>2759</v>
      </c>
      <c r="I53" s="117" t="s">
        <v>1156</v>
      </c>
      <c r="J53" s="117" t="s">
        <v>196</v>
      </c>
      <c r="K53" s="115">
        <v>286726010</v>
      </c>
      <c r="L53" s="120" t="s">
        <v>1148</v>
      </c>
      <c r="M53" s="114">
        <v>1</v>
      </c>
      <c r="N53" s="120" t="s">
        <v>27</v>
      </c>
      <c r="O53" s="120" t="s">
        <v>1148</v>
      </c>
      <c r="P53" s="81"/>
    </row>
    <row r="54" spans="1:16" s="7" customFormat="1" ht="24.75" customHeight="1" outlineLevel="1" x14ac:dyDescent="0.25">
      <c r="A54" s="138">
        <v>7</v>
      </c>
      <c r="B54" s="118" t="s">
        <v>2744</v>
      </c>
      <c r="C54" s="120" t="s">
        <v>31</v>
      </c>
      <c r="D54" s="117" t="s">
        <v>2751</v>
      </c>
      <c r="E54" s="189">
        <v>43922</v>
      </c>
      <c r="F54" s="189">
        <v>44165</v>
      </c>
      <c r="G54" s="166">
        <f t="shared" si="1"/>
        <v>8.1</v>
      </c>
      <c r="H54" s="118" t="s">
        <v>2760</v>
      </c>
      <c r="I54" s="117" t="s">
        <v>64</v>
      </c>
      <c r="J54" s="117" t="s">
        <v>384</v>
      </c>
      <c r="K54" s="68">
        <v>1042357942</v>
      </c>
      <c r="L54" s="120" t="s">
        <v>26</v>
      </c>
      <c r="M54" s="114">
        <v>0.7</v>
      </c>
      <c r="N54" s="190" t="s">
        <v>2639</v>
      </c>
      <c r="O54" s="120" t="s">
        <v>1148</v>
      </c>
      <c r="P54" s="81"/>
    </row>
    <row r="55" spans="1:16" s="7" customFormat="1" ht="24.75" customHeight="1" outlineLevel="1" x14ac:dyDescent="0.25">
      <c r="A55" s="138">
        <v>8</v>
      </c>
      <c r="B55" s="118" t="s">
        <v>2744</v>
      </c>
      <c r="C55" s="120" t="s">
        <v>31</v>
      </c>
      <c r="D55" s="117" t="s">
        <v>2752</v>
      </c>
      <c r="E55" s="189">
        <v>43922</v>
      </c>
      <c r="F55" s="189">
        <v>44165</v>
      </c>
      <c r="G55" s="166">
        <f t="shared" si="1"/>
        <v>8.1</v>
      </c>
      <c r="H55" s="118" t="s">
        <v>2760</v>
      </c>
      <c r="I55" s="117" t="s">
        <v>741</v>
      </c>
      <c r="J55" s="117" t="s">
        <v>743</v>
      </c>
      <c r="K55" s="68">
        <v>948297019</v>
      </c>
      <c r="L55" s="120" t="s">
        <v>26</v>
      </c>
      <c r="M55" s="114">
        <v>0.7</v>
      </c>
      <c r="N55" s="190" t="s">
        <v>2639</v>
      </c>
      <c r="O55" s="120" t="s">
        <v>1148</v>
      </c>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+IF(AND(K114&gt;0,O114="Ejecución"),(K114/877802)*Tabla283[[#This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t="s">
        <v>2622</v>
      </c>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43" t="s">
        <v>2674</v>
      </c>
      <c r="J179" s="244"/>
      <c r="K179" s="244"/>
      <c r="L179" s="245"/>
      <c r="M179" s="172">
        <v>0.03</v>
      </c>
      <c r="O179" s="8"/>
      <c r="Q179" s="19"/>
      <c r="R179" s="19"/>
      <c r="S179" s="173">
        <f>IF(M179&gt;0,SUM(L179+M179),"")</f>
        <v>0.03</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163" t="s">
        <v>2633</v>
      </c>
      <c r="E185" s="96">
        <f>+(C185*SUM(K20:K35))</f>
        <v>118760127.44</v>
      </c>
      <c r="F185" s="94"/>
      <c r="G185" s="95"/>
      <c r="H185" s="90"/>
      <c r="I185" s="92" t="s">
        <v>2632</v>
      </c>
      <c r="J185" s="178">
        <f>M179</f>
        <v>0.03</v>
      </c>
      <c r="K185" s="247" t="s">
        <v>2633</v>
      </c>
      <c r="L185" s="247"/>
      <c r="M185" s="96">
        <f>+J185*K20</f>
        <v>89070095.579999998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50"/>
      <c r="Q192" s="148"/>
      <c r="R192" s="149"/>
      <c r="S192" s="149"/>
      <c r="T192" s="148"/>
    </row>
    <row r="193" spans="1:18" x14ac:dyDescent="0.25">
      <c r="A193" s="9"/>
      <c r="C193" s="122">
        <v>43081</v>
      </c>
      <c r="D193" s="5"/>
      <c r="E193" s="121">
        <v>4364</v>
      </c>
      <c r="F193" s="5"/>
      <c r="G193" s="5"/>
      <c r="H193" s="141" t="s">
        <v>2761</v>
      </c>
      <c r="J193" s="5"/>
      <c r="K193" s="122">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44194.701511458334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5" t="str">
        <f>HYPERLINK("#Integrante_3!A109","CAPACIDAD RESIDUAL")</f>
        <v>CAPACIDAD RESIDUAL</v>
      </c>
      <c r="F8" s="266"/>
      <c r="G8" s="267"/>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5" t="str">
        <f>HYPERLINK("#Integrante_3!A162","TALENTO HUMANO")</f>
        <v>TALENTO HUMANO</v>
      </c>
      <c r="F9" s="266"/>
      <c r="G9" s="267"/>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5" t="str">
        <f>HYPERLINK("#Integrante_3!F162","INFRAESTRUCTURA")</f>
        <v>INFRAESTRUCTURA</v>
      </c>
      <c r="F10" s="266"/>
      <c r="G10" s="267"/>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44194.701511458334</v>
      </c>
      <c r="W20" s="107">
        <f ca="1">NOW()</f>
        <v>44194.701511458334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9"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8"/>
      <c r="S175" s="19"/>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58" t="s">
        <v>2623</v>
      </c>
      <c r="S176" s="19"/>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2674</v>
      </c>
      <c r="J177" s="244"/>
      <c r="K177" s="244"/>
      <c r="L177" s="245"/>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44194.701511458334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5" t="str">
        <f>HYPERLINK("#Integrante_4!A109","CAPACIDAD RESIDUAL")</f>
        <v>CAPACIDAD RESIDUAL</v>
      </c>
      <c r="F8" s="266"/>
      <c r="G8" s="267"/>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5" t="str">
        <f>HYPERLINK("#Integrante_4!A162","TALENTO HUMANO")</f>
        <v>TALENTO HUMANO</v>
      </c>
      <c r="F9" s="266"/>
      <c r="G9" s="267"/>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5" t="str">
        <f>HYPERLINK("#Integrante_4!F162","INFRAESTRUCTURA")</f>
        <v>INFRAESTRUCTURA</v>
      </c>
      <c r="F10" s="266"/>
      <c r="G10" s="267"/>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44194.701511458334</v>
      </c>
      <c r="W20" s="107">
        <f ca="1">NOW()</f>
        <v>44194.701511458334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8"/>
      <c r="S177" s="19"/>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58" t="s">
        <v>2623</v>
      </c>
      <c r="S178" s="19"/>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2674</v>
      </c>
      <c r="J179" s="244"/>
      <c r="K179" s="244"/>
      <c r="L179" s="245"/>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44194.701511458334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5" t="str">
        <f>HYPERLINK("#Integrante_5!A109","CAPACIDAD RESIDUAL")</f>
        <v>CAPACIDAD RESIDUAL</v>
      </c>
      <c r="F8" s="266"/>
      <c r="G8" s="267"/>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5" t="str">
        <f>HYPERLINK("#Integrante_5!A162","TALENTO HUMANO")</f>
        <v>TALENTO HUMANO</v>
      </c>
      <c r="F9" s="266"/>
      <c r="G9" s="267"/>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5" t="str">
        <f>HYPERLINK("#Integrante_5!F162","INFRAESTRUCTURA")</f>
        <v>INFRAESTRUCTURA</v>
      </c>
      <c r="F10" s="266"/>
      <c r="G10" s="267"/>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44194.701511458334</v>
      </c>
      <c r="W20" s="107">
        <f ca="1">NOW()</f>
        <v>44194.701511458334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9"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8"/>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9"/>
      <c r="S176" s="158" t="s">
        <v>2623</v>
      </c>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2672</v>
      </c>
      <c r="J177" s="244"/>
      <c r="K177" s="244"/>
      <c r="L177" s="245"/>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44194.701511458334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5" t="str">
        <f>HYPERLINK("#Integrante_6!A109","CAPACIDAD RESIDUAL")</f>
        <v>CAPACIDAD RESIDUAL</v>
      </c>
      <c r="F8" s="266"/>
      <c r="G8" s="267"/>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5" t="str">
        <f>HYPERLINK("#Integrante_6!A162","TALENTO HUMANO")</f>
        <v>TALENTO HUMANO</v>
      </c>
      <c r="F9" s="266"/>
      <c r="G9" s="267"/>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5" t="str">
        <f>HYPERLINK("#Integrante_6!F162","INFRAESTRUCTURA")</f>
        <v>INFRAESTRUCTURA</v>
      </c>
      <c r="F10" s="266"/>
      <c r="G10" s="267"/>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44194.701511458334</v>
      </c>
      <c r="W20" s="107">
        <f ca="1">NOW()</f>
        <v>44194.701511458334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2672</v>
      </c>
      <c r="J179" s="244"/>
      <c r="K179" s="244"/>
      <c r="L179" s="245"/>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4fb10211-09fb-4e80-9f0b-184718d5d98c"/>
    <ds:schemaRef ds:uri="http://purl.org/dc/term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2020-12-29T21:50:24Z</cp:lastPrinted>
  <dcterms:created xsi:type="dcterms:W3CDTF">2020-10-14T21:57:42Z</dcterms:created>
  <dcterms:modified xsi:type="dcterms:W3CDTF">2020-12-29T21:50:42Z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