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Gabriel\Documents\Fundesprado\2020\BNOIP003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<sst xmlns="http://schemas.openxmlformats.org/spreadsheetml/2006/main" count="3259" uniqueCount="2733">
  <si>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</si>
  <si>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</si>
  <si>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</si>
  <si>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</si>
  <si>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</si>
  <si>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</si>
  <si>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</si>
  <si>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</si>
  <si>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</si>
  <si>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</si>
  <si>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</si>
  <si>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</si>
  <si>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</si>
  <si>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</si>
  <si>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</si>
  <si>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</si>
  <si>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</si>
  <si>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</si>
  <si>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</si>
  <si>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</si>
  <si>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</si>
  <si>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</si>
  <si>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</si>
  <si>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</si>
  <si>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</si>
  <si>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</si>
  <si>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</si>
  <si>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</si>
  <si>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</si>
  <si>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</si>
  <si>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</si>
  <si>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</si>
  <si>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</si>
  <si>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</si>
  <si>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</si>
  <si>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</si>
  <si>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</si>
  <si>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</si>
  <si>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</si>
  <si>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</si>
  <si>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</si>
  <si>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</si>
  <si>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</si>
  <si>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</si>
  <si>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</si>
  <si>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</si>
  <si>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</si>
  <si>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</si>
  <si>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</si>
  <si>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</si>
  <si>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</si>
  <si>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</si>
  <si>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</si>
  <si>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</si>
  <si>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</si>
  <si>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</si>
  <si>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</si>
  <si>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</si>
  <si>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</si>
  <si>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</si>
  <si>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</si>
  <si>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</si>
  <si>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</si>
  <si>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</si>
  <si>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</si>
  <si>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</si>
  <si>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</si>
  <si>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</si>
  <si>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</si>
  <si>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</si>
  <si>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</si>
  <si>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</si>
  <si>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</si>
  <si>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</si>
  <si>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</si>
  <si>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</si>
  <si>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</si>
  <si>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</si>
  <si>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</si>
  <si>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</si>
  <si>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</si>
  <si>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</si>
  <si>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</si>
  <si>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</si>
  <si>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</si>
  <si>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</si>
  <si>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</si>
  <si>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</si>
  <si>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</si>
  <si>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</si>
  <si>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</si>
  <si>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</si>
  <si>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</si>
  <si>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</si>
  <si>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</si>
  <si>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</si>
  <si>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</si>
  <si>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</si>
  <si>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</si>
  <si>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</si>
  <si>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</si>
  <si>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</si>
  <si>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</si>
  <si>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</si>
  <si>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</si>
  <si>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</si>
  <si>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</si>
  <si>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</si>
  <si>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</si>
  <si>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</si>
  <si>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</si>
  <si>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</si>
  <si>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</si>
  <si>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</si>
  <si>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</si>
  <si>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</si>
  <si>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</si>
  <si>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</si>
  <si>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</si>
  <si>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</si>
  <si>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</si>
  <si>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</si>
  <si>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</si>
  <si>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</si>
  <si>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</si>
  <si>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</si>
  <si>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</si>
  <si>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</si>
  <si>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</si>
  <si>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</si>
  <si>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</si>
  <si>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</si>
  <si>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</si>
  <si>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</si>
  <si>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</si>
  <si>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</si>
  <si>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</si>
  <si>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</si>
  <si>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</si>
  <si>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</si>
  <si>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</si>
  <si>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</si>
  <si>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</si>
  <si>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</si>
  <si>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</si>
  <si>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</si>
  <si>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</si>
  <si>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</si>
  <si>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</si>
  <si>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</si>
  <si>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</si>
  <si>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</si>
  <si>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</si>
  <si>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</si>
  <si>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</si>
  <si>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</si>
  <si>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</si>
  <si>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</si>
  <si>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</si>
  <si>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</si>
  <si>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</si>
  <si>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</si>
  <si>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</si>
  <si>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</si>
  <si>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</si>
  <si>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</si>
  <si>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</si>
  <si>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</si>
  <si>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</si>
  <si>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</si>
  <si>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</si>
  <si>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</si>
  <si>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</si>
  <si>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</si>
  <si>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</si>
  <si>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</si>
  <si>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</si>
  <si>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</si>
  <si>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</si>
  <si>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</si>
  <si>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</si>
  <si>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</si>
  <si>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</si>
  <si>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</si>
  <si>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</si>
  <si>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</si>
  <si>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</si>
  <si>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</si>
  <si>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</si>
  <si>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</si>
  <si>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</si>
  <si>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</si>
  <si>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</si>
  <si>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</si>
  <si>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</si>
  <si>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</si>
  <si>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</si>
  <si>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</si>
  <si>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</si>
  <si>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</si>
  <si>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</si>
  <si>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</si>
  <si>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</si>
  <si>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</si>
  <si>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</si>
  <si>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</si>
  <si>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</si>
  <si>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</si>
  <si>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</si>
  <si>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</si>
  <si>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</si>
  <si>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</si>
  <si>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</si>
  <si>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</si>
  <si>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</si>
  <si>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</si>
  <si>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</si>
  <si>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</si>
  <si>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</si>
  <si>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</si>
  <si>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</si>
  <si>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</si>
  <si>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</si>
  <si>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</si>
  <si>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</si>
  <si>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</si>
  <si>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</si>
  <si>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</si>
  <si>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</si>
  <si>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</si>
  <si>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</si>
  <si>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</si>
  <si>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</si>
  <si>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</si>
  <si>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</si>
  <si>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</si>
  <si>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</si>
  <si>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</si>
  <si>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</si>
  <si>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</si>
  <si>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</si>
  <si>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</si>
  <si>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</si>
  <si>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</si>
  <si>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</si>
  <si>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</si>
  <si>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</si>
  <si>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</si>
  <si>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</si>
  <si>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</si>
  <si>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</si>
  <si>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</si>
  <si>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</si>
  <si>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</si>
  <si>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</si>
  <si>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</si>
  <si>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</si>
  <si>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</si>
  <si>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</si>
  <si>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</si>
  <si>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</si>
  <si>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</si>
  <si>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</si>
  <si>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</si>
  <si>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</si>
  <si>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</si>
  <si>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</si>
  <si>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</si>
  <si>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</si>
  <si>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</si>
  <si>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</si>
  <si>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</si>
  <si>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</si>
  <si>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</si>
  <si>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</si>
  <si>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</si>
  <si>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</si>
  <si>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</si>
  <si>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</si>
  <si>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</si>
  <si>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</si>
  <si>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</si>
  <si>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</si>
  <si>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</si>
  <si>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</si>
  <si>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</si>
  <si>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</si>
  <si>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</si>
  <si>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</si>
  <si>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</si>
  <si>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</si>
  <si>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</si>
  <si>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</si>
  <si>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</si>
  <si>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</si>
  <si>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</si>
  <si>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</si>
  <si>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</si>
  <si>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</si>
  <si>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</si>
  <si>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</si>
  <si>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</si>
  <si>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</si>
  <si>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</si>
  <si>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</si>
  <si>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</si>
  <si>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</si>
  <si>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</si>
  <si>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</si>
  <si>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</si>
  <si>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</si>
  <si>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</si>
  <si>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</si>
  <si>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</si>
  <si>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</si>
  <si>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</si>
  <si>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</si>
  <si>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</si>
  <si>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</si>
  <si>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</si>
  <si>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</si>
  <si>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</si>
  <si>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</si>
  <si>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</si>
  <si>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</si>
  <si>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</si>
  <si>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</si>
  <si>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</si>
  <si>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</si>
  <si>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</si>
  <si>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</si>
  <si>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</si>
  <si>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</si>
  <si>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</si>
  <si>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</si>
  <si>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</si>
  <si>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</si>
  <si>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</si>
  <si>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</si>
  <si>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</si>
  <si>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</si>
  <si>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</si>
  <si>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</si>
  <si>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</si>
  <si>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</si>
  <si>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</si>
  <si>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</si>
  <si>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</si>
  <si>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</si>
  <si>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</si>
  <si>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</si>
  <si>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</si>
  <si>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</si>
  <si>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</si>
  <si>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</si>
  <si>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</si>
  <si>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</si>
  <si>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</si>
  <si>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</si>
  <si>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</si>
  <si>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</si>
  <si>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</si>
  <si>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</si>
  <si>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</si>
  <si>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</si>
  <si>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</si>
  <si>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</si>
  <si>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</si>
  <si>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</si>
  <si>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</si>
  <si>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</si>
  <si>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</si>
  <si>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</si>
  <si>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</si>
  <si>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</si>
  <si>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</si>
  <si>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</si>
  <si>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</si>
  <si>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</si>
  <si>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</si>
  <si>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</si>
  <si>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</si>
  <si>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</si>
  <si>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</si>
  <si>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</si>
  <si>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</si>
  <si>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</si>
  <si>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</si>
  <si>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</si>
  <si>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</si>
  <si>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</si>
  <si>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</si>
  <si>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</si>
  <si>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</si>
  <si>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</si>
  <si>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</si>
  <si>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</si>
  <si>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</si>
  <si>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</si>
  <si>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</si>
  <si>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</si>
  <si>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</si>
  <si>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</si>
  <si>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</si>
  <si>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</si>
  <si>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</si>
  <si>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</si>
  <si>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</si>
  <si>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</si>
  <si>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</si>
  <si>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</si>
  <si>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</si>
  <si>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</si>
  <si>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</si>
  <si>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</si>
  <si>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</si>
  <si>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</si>
  <si>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</si>
  <si>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</si>
  <si>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</si>
  <si>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</si>
  <si>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</si>
  <si>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</si>
  <si>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</si>
  <si>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</si>
  <si>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</si>
  <si>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</si>
  <si>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</si>
  <si>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</si>
  <si>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</si>
  <si>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</si>
  <si>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</si>
  <si>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</si>
  <si>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</si>
  <si>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</si>
  <si>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</si>
  <si>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</si>
  <si>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</si>
  <si>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</si>
  <si>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</si>
  <si>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</si>
  <si>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</si>
  <si>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</si>
  <si>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</si>
  <si>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</si>
  <si>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</si>
  <si>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</si>
  <si>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</si>
  <si>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</si>
  <si>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</si>
  <si>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</si>
  <si>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</si>
  <si>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</si>
  <si>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</si>
  <si>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</si>
  <si>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</si>
  <si>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</si>
  <si>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</si>
  <si>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</si>
  <si>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</si>
  <si>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</si>
  <si>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</si>
  <si>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</si>
  <si>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</si>
  <si>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</si>
  <si>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</si>
  <si>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</si>
  <si>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</si>
  <si>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</si>
  <si>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</si>
  <si>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</si>
  <si>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</si>
  <si>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</si>
  <si>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</si>
  <si>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</si>
  <si>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</si>
  <si>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</si>
  <si>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</si>
  <si>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</si>
  <si>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</si>
  <si>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</si>
  <si>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</si>
  <si>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</si>
  <si>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</si>
  <si>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</si>
  <si>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</si>
  <si>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</si>
  <si>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</si>
  <si>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</si>
  <si>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</si>
  <si>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</si>
  <si>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</si>
  <si>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</si>
  <si>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</si>
  <si>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</si>
  <si>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</si>
  <si>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</si>
  <si>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</si>
  <si>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</si>
  <si>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</si>
  <si>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</si>
  <si>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</si>
  <si>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</si>
  <si>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</si>
  <si>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</si>
  <si>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</si>
  <si>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</si>
  <si>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</si>
  <si>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</si>
  <si>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</si>
  <si>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</si>
  <si>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</si>
  <si>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</si>
  <si>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</si>
  <si>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</si>
  <si>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</si>
  <si>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</si>
  <si>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</si>
  <si>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</si>
  <si>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</si>
  <si>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</si>
  <si>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</si>
  <si>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</si>
  <si>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</si>
  <si>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</si>
  <si>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</si>
  <si>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</si>
  <si>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</si>
  <si>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</si>
  <si>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</si>
  <si>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</si>
  <si>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</si>
  <si>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</si>
  <si>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</si>
  <si>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</si>
  <si>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</si>
  <si>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</si>
  <si>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</si>
  <si>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</si>
  <si>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</si>
  <si>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</si>
  <si>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</si>
  <si>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</si>
  <si>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</si>
  <si>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</si>
  <si>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</si>
  <si>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</si>
  <si>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</si>
  <si>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</si>
  <si>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</si>
  <si>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</si>
  <si>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</si>
  <si>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</si>
  <si>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</si>
  <si>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</si>
  <si>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</si>
  <si>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</si>
  <si>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</si>
  <si>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</si>
  <si>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</si>
  <si>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</si>
  <si>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</si>
  <si>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</si>
  <si>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</si>
  <si>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</si>
  <si>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</si>
  <si>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</si>
  <si>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</si>
  <si>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</si>
  <si>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</si>
  <si>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</si>
  <si>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</si>
  <si>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</si>
  <si>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</si>
  <si>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</si>
  <si>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</si>
  <si>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</si>
  <si>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</si>
  <si>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</si>
  <si>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</si>
  <si>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</si>
  <si>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</si>
  <si>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</si>
  <si>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</si>
  <si>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</si>
  <si>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</si>
  <si>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</si>
  <si>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</si>
  <si>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</si>
  <si>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</si>
  <si>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</si>
  <si>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</si>
  <si>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</si>
  <si>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</si>
  <si>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</si>
  <si>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</si>
  <si>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</si>
  <si>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</si>
  <si>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</si>
  <si>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</si>
  <si>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</si>
  <si>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</si>
  <si>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</si>
  <si>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</si>
  <si>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</si>
  <si>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</si>
  <si>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</si>
  <si>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</si>
  <si>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</si>
  <si>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</si>
  <si>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</si>
  <si>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</si>
  <si>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</si>
  <si>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</si>
  <si>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</si>
  <si>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</si>
  <si>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</si>
  <si>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</si>
  <si>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</si>
  <si>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</si>
  <si>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</si>
  <si>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</si>
  <si>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</si>
  <si>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</si>
  <si>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</si>
  <si>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</si>
  <si>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</si>
  <si>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</si>
  <si>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</si>
  <si>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</si>
  <si>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</si>
  <si>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</si>
  <si>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</si>
  <si>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</si>
  <si>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</si>
  <si>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</si>
  <si>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</si>
  <si>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</si>
  <si>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</si>
  <si>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</si>
  <si>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</si>
  <si>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</si>
  <si>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</si>
  <si>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</si>
  <si>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</si>
  <si>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</si>
  <si>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</si>
  <si>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</si>
  <si>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</si>
  <si>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</si>
  <si>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</si>
  <si>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</si>
  <si>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</si>
  <si>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</si>
  <si>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</si>
  <si>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</si>
  <si>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</si>
  <si>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</si>
  <si>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</si>
  <si>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</si>
  <si>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</si>
  <si>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</si>
  <si>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</si>
  <si>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</si>
  <si>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</si>
  <si>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</si>
  <si>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</si>
  <si>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</si>
  <si>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</si>
  <si>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</si>
  <si>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</si>
  <si>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</si>
  <si>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</si>
  <si>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</si>
  <si>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</si>
  <si>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</si>
  <si>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</si>
  <si>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</si>
  <si>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</si>
  <si>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</si>
  <si>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</si>
  <si>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</si>
  <si>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</si>
  <si>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</si>
  <si>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</si>
  <si>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</si>
  <si>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</si>
  <si>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</si>
  <si>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</si>
  <si>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</si>
  <si>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</si>
  <si>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</si>
  <si>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</si>
  <si>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</si>
  <si>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</si>
  <si>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</si>
  <si>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</si>
  <si>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</si>
  <si>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</si>
  <si>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</si>
  <si>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</si>
  <si>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</si>
  <si>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</si>
  <si>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</si>
  <si>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</si>
  <si>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</si>
  <si>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</si>
  <si>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</si>
  <si>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</si>
  <si>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</si>
  <si>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</si>
  <si>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</si>
  <si>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</si>
  <si>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</si>
  <si>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</si>
  <si>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</si>
  <si>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</si>
  <si>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</si>
  <si>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</si>
  <si>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</si>
  <si>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</si>
  <si>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</si>
  <si>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</si>
  <si>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</si>
  <si>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</si>
  <si>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</si>
  <si>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</si>
  <si>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</si>
  <si>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</si>
  <si>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</si>
  <si>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</si>
  <si>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</si>
  <si>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</si>
  <si>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</si>
  <si>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</si>
  <si>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</si>
  <si>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</si>
  <si>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</si>
  <si>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</si>
  <si>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</si>
  <si>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</si>
  <si>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</si>
  <si>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</si>
  <si>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</si>
  <si>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</si>
  <si>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</si>
  <si>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</si>
  <si>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</si>
  <si>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</si>
  <si>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</si>
  <si>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</si>
  <si>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</si>
  <si>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</si>
  <si>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</si>
  <si>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</si>
  <si>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</si>
  <si>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</si>
  <si>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</si>
  <si>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</si>
  <si>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</si>
  <si>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</si>
  <si>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</si>
  <si>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</si>
  <si>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</si>
  <si>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</si>
  <si>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</si>
  <si>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</si>
  <si>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</si>
  <si>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</si>
  <si>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</si>
  <si>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</si>
  <si>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</si>
  <si>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</si>
  <si>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</si>
  <si>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</si>
  <si>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</si>
  <si>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</si>
  <si>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</si>
  <si>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</si>
  <si>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</si>
  <si>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</si>
  <si>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</si>
  <si>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</si>
  <si>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</si>
  <si>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</si>
  <si>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</si>
  <si>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</si>
  <si>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</si>
  <si>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</si>
  <si>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</si>
  <si>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</si>
  <si>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</si>
  <si>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</si>
  <si>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</si>
  <si>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</si>
  <si>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</si>
  <si>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</si>
  <si>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</si>
  <si>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</si>
  <si>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</si>
  <si>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</si>
  <si>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</si>
  <si>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</si>
  <si>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</si>
  <si>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</si>
  <si>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</si>
  <si>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</si>
  <si>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</si>
  <si>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</si>
  <si>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</si>
  <si>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</si>
  <si>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</si>
  <si>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</si>
  <si>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</si>
  <si>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</si>
  <si>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</si>
  <si>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</si>
  <si>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</si>
  <si>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</si>
  <si>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</si>
  <si>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</si>
  <si>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</si>
  <si>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</si>
  <si>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</si>
  <si>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</si>
  <si>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</si>
  <si>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</si>
  <si>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</si>
  <si>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</si>
  <si>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</si>
  <si>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</si>
  <si>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</si>
  <si>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</si>
  <si>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</si>
  <si>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</si>
  <si>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</si>
  <si>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</si>
  <si>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</si>
  <si>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</si>
  <si>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</si>
  <si>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</si>
  <si>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</si>
  <si>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</si>
  <si>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</si>
  <si>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</si>
  <si>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</si>
  <si>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</si>
  <si>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</si>
  <si>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</si>
  <si>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</si>
  <si>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</si>
  <si>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</si>
  <si>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</si>
  <si>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</si>
  <si>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</si>
  <si>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</si>
  <si>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</si>
  <si>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</si>
  <si>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</si>
  <si>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</si>
  <si>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</si>
  <si>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</si>
  <si>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</si>
  <si>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</si>
  <si>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</si>
  <si>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</si>
  <si>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</si>
  <si>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</si>
  <si>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</si>
  <si>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</si>
  <si>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</si>
  <si>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</si>
  <si>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</si>
  <si>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</si>
  <si>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</si>
  <si>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</si>
  <si>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</si>
  <si>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</si>
  <si>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</si>
  <si>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</si>
  <si>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</si>
  <si>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</si>
  <si>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</si>
  <si>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</si>
  <si>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</si>
  <si>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</si>
  <si>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</si>
  <si>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</si>
  <si>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</si>
  <si>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</si>
  <si>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</si>
  <si>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</si>
  <si>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</si>
  <si>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</si>
  <si>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</si>
  <si>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</si>
  <si>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</si>
  <si>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</si>
  <si>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</si>
  <si>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</si>
  <si>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</si>
  <si>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</si>
  <si>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</si>
  <si>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</si>
  <si>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</si>
  <si>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</si>
  <si>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</si>
  <si>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</si>
  <si>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</si>
  <si>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</si>
  <si>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</si>
  <si>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</si>
  <si>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</si>
  <si>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</si>
  <si>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</si>
  <si>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</si>
  <si>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</si>
  <si>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</si>
  <si>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</si>
  <si>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</si>
  <si>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</si>
  <si>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</si>
  <si>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</si>
  <si>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</si>
  <si>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</si>
  <si>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</si>
  <si>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</si>
  <si>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</si>
  <si>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</si>
  <si>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</si>
  <si>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</si>
  <si>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</si>
  <si>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</si>
  <si>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</si>
  <si>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</si>
  <si>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</si>
  <si>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</si>
  <si>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</si>
  <si>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</si>
  <si>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</si>
  <si>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</si>
  <si>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</si>
  <si>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</si>
  <si>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</si>
  <si>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</si>
  <si>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</si>
  <si>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</si>
  <si>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</si>
  <si>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</si>
  <si>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</si>
  <si>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</si>
  <si>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</si>
  <si>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</si>
  <si>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</si>
  <si>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</si>
  <si>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</si>
  <si>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</si>
  <si>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</si>
  <si>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</si>
  <si>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</si>
  <si>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</si>
  <si>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</si>
  <si>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</si>
  <si>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</si>
  <si>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</si>
  <si>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</si>
  <si>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</si>
  <si>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</si>
  <si>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</si>
  <si>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</si>
  <si>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</si>
  <si>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</si>
  <si>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</si>
  <si>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</si>
  <si>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</si>
  <si>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</si>
  <si>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</si>
  <si>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</si>
  <si>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</si>
  <si>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</si>
  <si>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</si>
  <si>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</si>
  <si>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</si>
  <si>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</si>
  <si>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</si>
  <si>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</si>
  <si>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</si>
  <si>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</si>
  <si>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</si>
  <si>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</si>
  <si>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</si>
  <si>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</si>
  <si>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</si>
  <si>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</si>
  <si>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</si>
  <si>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</si>
  <si>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</si>
  <si>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</si>
  <si>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</si>
  <si>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</si>
  <si>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</si>
  <si>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</si>
  <si>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</si>
  <si>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</si>
  <si>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</si>
  <si>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</si>
  <si>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</si>
  <si>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</si>
  <si>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</si>
  <si>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</si>
  <si>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</si>
  <si>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</si>
  <si>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</si>
  <si>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</si>
  <si>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</si>
  <si>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</si>
  <si>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</si>
  <si>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</si>
  <si>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</si>
  <si>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</si>
  <si>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</si>
  <si>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</si>
  <si>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</si>
  <si>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</si>
  <si>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</si>
  <si>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</si>
  <si>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</si>
  <si>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</si>
  <si>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</si>
  <si>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</si>
  <si>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</si>
  <si>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</si>
  <si>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</si>
  <si>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</si>
  <si>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</si>
  <si>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</si>
  <si>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</si>
  <si>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</si>
  <si>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</si>
  <si>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</si>
  <si>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</si>
  <si>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</si>
  <si>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</si>
  <si>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</si>
  <si>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</si>
  <si>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</si>
  <si>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</si>
  <si>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</si>
  <si>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</si>
  <si>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</si>
  <si>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</si>
  <si>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</si>
  <si>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</si>
  <si>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</si>
  <si>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</si>
  <si>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</si>
  <si>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</si>
  <si>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</si>
  <si>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</si>
  <si>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</si>
  <si>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</si>
  <si>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</si>
  <si>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</si>
  <si>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</si>
  <si>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</si>
  <si>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</si>
  <si>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</si>
  <si>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</si>
  <si>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</si>
  <si>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</si>
  <si>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</si>
  <si>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</si>
  <si>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</si>
  <si>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</si>
  <si>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</si>
  <si>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</si>
  <si>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</si>
  <si>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</si>
  <si>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</si>
  <si>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</si>
  <si>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</si>
  <si>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</si>
  <si>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</si>
  <si>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</si>
  <si>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</si>
  <si>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</si>
  <si>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</si>
  <si>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</si>
  <si>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</si>
  <si>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</si>
  <si>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</si>
  <si>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</si>
  <si>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</si>
  <si>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</si>
  <si>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</si>
  <si>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</si>
  <si>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</si>
  <si>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</si>
  <si>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</si>
  <si>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</si>
  <si>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</si>
  <si>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</si>
  <si>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</si>
  <si>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</si>
  <si>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</si>
  <si>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</si>
  <si>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</si>
  <si>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</si>
  <si>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</si>
  <si>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</si>
  <si>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</si>
  <si>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</si>
  <si>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</si>
  <si>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</si>
  <si>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</si>
  <si>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</si>
  <si>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</si>
  <si>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</si>
  <si>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</si>
  <si>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</si>
  <si>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</si>
  <si>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</si>
  <si>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</si>
  <si>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</si>
  <si>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</si>
  <si>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</si>
  <si>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</si>
  <si>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</si>
  <si>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</si>
  <si>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</si>
  <si>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</si>
  <si>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</si>
  <si>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</si>
  <si>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</si>
  <si>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</si>
  <si>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</si>
  <si>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</si>
  <si>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</si>
  <si>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</si>
  <si>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</si>
  <si>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</si>
  <si>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</si>
  <si>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</si>
  <si>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</si>
  <si>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</si>
  <si>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</si>
  <si>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</si>
  <si>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</si>
  <si>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</si>
  <si>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</si>
  <si>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</si>
  <si>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</si>
  <si>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</si>
  <si>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</si>
  <si>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</si>
  <si>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</si>
  <si>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</si>
  <si>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</si>
  <si>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</si>
  <si>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</si>
  <si>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</si>
  <si>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</si>
  <si>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</si>
  <si>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</si>
  <si>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</si>
  <si>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</si>
  <si>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</si>
  <si>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</si>
  <si>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</si>
  <si>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</si>
  <si>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</si>
  <si>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</si>
  <si>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</si>
  <si>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</si>
  <si>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</si>
  <si>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</si>
  <si>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</si>
  <si>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</si>
  <si>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</si>
  <si>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</si>
  <si>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</si>
  <si>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</si>
  <si>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</si>
  <si>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</si>
  <si>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</si>
  <si>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</si>
  <si>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</si>
  <si>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</si>
  <si>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</si>
  <si>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</si>
  <si>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</si>
  <si>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</si>
  <si>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</si>
  <si>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</si>
  <si>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</si>
  <si>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</si>
  <si>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</si>
  <si>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</si>
  <si>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</si>
  <si>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</si>
  <si>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</si>
  <si>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</si>
  <si>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</si>
  <si>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</si>
  <si>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</si>
  <si>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</si>
  <si>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</si>
  <si>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</si>
  <si>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</si>
  <si>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</si>
  <si>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</si>
  <si>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</si>
  <si>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</si>
  <si>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</si>
  <si>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</si>
  <si>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</si>
  <si>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</si>
  <si>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</si>
  <si>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</si>
  <si>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</si>
  <si>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</si>
  <si>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</si>
  <si>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</si>
  <si>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</si>
  <si>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</si>
  <si>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</si>
  <si>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</si>
  <si>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</si>
  <si>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</si>
  <si>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</si>
  <si>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</si>
  <si>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</si>
  <si>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</si>
  <si>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</si>
  <si>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</si>
  <si>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</si>
  <si>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</si>
  <si>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</si>
  <si>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</si>
  <si>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</si>
  <si>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</si>
  <si>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</si>
  <si>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</si>
  <si>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</si>
  <si>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</si>
  <si>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</si>
  <si>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</si>
  <si>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</si>
  <si>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</si>
  <si>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</si>
  <si>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</si>
  <si>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</si>
  <si>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</si>
  <si>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</si>
  <si>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</si>
  <si>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</si>
  <si>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</si>
  <si>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</si>
  <si>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</si>
  <si>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</si>
  <si>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</si>
  <si>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</si>
  <si>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</si>
  <si>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</si>
  <si>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</si>
  <si>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</si>
  <si>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</si>
  <si>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</si>
  <si>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</si>
  <si>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</si>
  <si>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</si>
  <si>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</si>
  <si>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</si>
  <si>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</si>
  <si>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</si>
  <si>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</si>
  <si>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</si>
  <si>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</si>
  <si>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</si>
  <si>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</si>
  <si>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</si>
  <si>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</si>
  <si>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</si>
  <si>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</si>
  <si>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</si>
  <si>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</si>
  <si>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</si>
  <si>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</si>
  <si>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</si>
  <si>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</si>
  <si>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</si>
  <si>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</si>
  <si>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</si>
  <si>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</si>
  <si>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</si>
  <si>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</si>
  <si>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</si>
  <si>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</si>
  <si>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</si>
  <si>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</si>
  <si>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</si>
  <si>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</si>
  <si>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</si>
  <si>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</si>
  <si>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</si>
  <si>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</si>
  <si>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</si>
  <si>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</si>
  <si>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</si>
  <si>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</si>
  <si>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</si>
  <si>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</si>
  <si>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</si>
  <si>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</si>
  <si>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</si>
  <si>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</si>
  <si>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</si>
  <si>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</si>
  <si>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</si>
  <si>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</si>
  <si>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</si>
  <si>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</si>
  <si>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</si>
  <si>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</si>
  <si>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</si>
  <si>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</si>
  <si>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</si>
  <si>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</si>
  <si>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</si>
  <si>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</si>
  <si>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</si>
  <si>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</si>
  <si>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</si>
  <si>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</si>
  <si>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</si>
  <si>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</si>
  <si>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</si>
  <si>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</si>
  <si>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</si>
  <si>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</si>
  <si>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</si>
  <si>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</si>
  <si>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</si>
  <si>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</si>
  <si>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</si>
  <si>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</si>
  <si>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</si>
  <si>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</si>
  <si>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</si>
  <si>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</si>
  <si>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</si>
  <si>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</si>
  <si>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</si>
  <si>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</si>
  <si>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</si>
  <si>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</si>
  <si>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</si>
  <si>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</si>
  <si>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</si>
  <si>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</si>
  <si>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</si>
  <si>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</si>
  <si>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</si>
  <si>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</si>
  <si>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</si>
  <si>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</si>
  <si>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</si>
  <si>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</si>
  <si>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</si>
  <si>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</si>
  <si>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</si>
  <si>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</si>
  <si>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</si>
  <si>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</si>
  <si>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</si>
  <si>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</si>
  <si>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</si>
  <si>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</si>
  <si>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</si>
  <si>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</si>
  <si>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</si>
  <si>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</si>
  <si>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</si>
  <si>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</si>
  <si>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</si>
  <si>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</si>
  <si>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</si>
  <si>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</si>
  <si>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</si>
  <si>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</si>
  <si>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</si>
  <si>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</si>
  <si>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</si>
  <si>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</si>
  <si>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</si>
  <si>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</si>
  <si>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</si>
  <si>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</si>
  <si>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</si>
  <si>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</si>
  <si>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</si>
  <si>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</si>
  <si>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</si>
  <si>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</si>
  <si>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</si>
  <si>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</si>
  <si>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</si>
  <si>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</si>
  <si>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</si>
  <si>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</si>
  <si>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</si>
  <si>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</si>
  <si>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</si>
  <si>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</si>
  <si>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</si>
  <si>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</si>
  <si>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</si>
  <si>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</si>
  <si>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</si>
  <si>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</si>
  <si>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</si>
  <si>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</si>
  <si>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</si>
  <si>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</si>
  <si>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</si>
  <si>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</si>
  <si>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</si>
  <si>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</si>
  <si>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</si>
  <si>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</si>
  <si>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</si>
  <si>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</si>
  <si>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</si>
  <si>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</si>
  <si>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</si>
  <si>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</si>
  <si>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</si>
  <si>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</si>
  <si>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</si>
  <si>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</si>
  <si>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</si>
  <si>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</si>
  <si>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</si>
  <si>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</si>
  <si>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</si>
  <si>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</si>
  <si>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</si>
  <si>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</si>
  <si>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</si>
  <si>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</si>
  <si>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</si>
  <si>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</si>
  <si>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</si>
  <si>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</si>
  <si>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</si>
  <si>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</si>
  <si>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</si>
  <si>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</si>
  <si>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</si>
  <si>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</si>
  <si>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</si>
  <si>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</si>
  <si>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</si>
  <si>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</si>
  <si>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</si>
  <si>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</si>
  <si>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</si>
  <si>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</si>
  <si>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</si>
  <si>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</si>
  <si>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</si>
  <si>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</si>
  <si>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</si>
  <si>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</si>
  <si>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</si>
  <si>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</si>
  <si>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</si>
  <si>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</si>
  <si>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</si>
  <si>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</si>
  <si>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</si>
  <si>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</si>
  <si>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</si>
  <si>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</si>
  <si>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</si>
  <si>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</si>
  <si>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</si>
  <si>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</si>
  <si>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</si>
  <si>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</si>
  <si>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</si>
  <si>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</si>
  <si>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</si>
  <si>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</si>
  <si>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</si>
  <si>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</si>
  <si>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</si>
  <si>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</si>
  <si>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</si>
  <si>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</si>
  <si>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</si>
  <si>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</si>
  <si>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</si>
  <si>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</si>
  <si>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</si>
  <si>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</si>
  <si>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</si>
  <si>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</si>
  <si>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</si>
  <si>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</si>
  <si>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</si>
  <si>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</si>
  <si>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</si>
  <si>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</si>
  <si>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</si>
  <si>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</si>
  <si>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</si>
  <si>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</si>
  <si>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</si>
  <si>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</si>
  <si>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</si>
  <si>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</si>
  <si>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</si>
  <si>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</si>
  <si>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</si>
  <si>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</si>
  <si>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</si>
  <si>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</si>
  <si>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</si>
  <si>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</si>
  <si>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</si>
  <si>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</si>
  <si>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</si>
  <si>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</si>
  <si>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</si>
  <si>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</si>
  <si>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</si>
  <si>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</si>
  <si>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</si>
  <si>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</si>
  <si>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</si>
  <si>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</si>
  <si>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</si>
  <si>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</si>
  <si>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</si>
  <si>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</si>
  <si>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</si>
  <si>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</si>
  <si>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</si>
  <si>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</si>
  <si>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</si>
  <si>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</si>
  <si>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</si>
  <si>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</si>
  <si>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</si>
  <si>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</si>
  <si>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</si>
  <si>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</si>
  <si>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</si>
  <si>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</si>
  <si>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</si>
  <si>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</si>
  <si>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</si>
  <si>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</si>
  <si>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</si>
  <si>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</si>
  <si>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</si>
  <si>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</si>
  <si>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</si>
  <si>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</si>
  <si>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</si>
  <si>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</si>
  <si>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</si>
  <si>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</si>
  <si>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</si>
  <si>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</si>
  <si>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</si>
  <si>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</si>
  <si>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</si>
  <si>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</si>
  <si>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</si>
  <si>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</si>
  <si>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</si>
  <si>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</si>
  <si>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</si>
  <si>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</si>
  <si>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</si>
  <si>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</si>
  <si>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</si>
  <si>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</si>
  <si>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</si>
  <si>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</si>
  <si>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</si>
  <si>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</si>
  <si>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</si>
  <si>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</si>
  <si>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</si>
  <si>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</si>
  <si>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</si>
  <si>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</si>
  <si>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</si>
  <si>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</si>
  <si>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</si>
  <si>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</si>
  <si>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</si>
  <si>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</si>
  <si>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</si>
  <si>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</si>
  <si>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</si>
  <si>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</si>
  <si>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</si>
  <si>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</si>
  <si>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</si>
  <si>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</si>
  <si>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</si>
  <si>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</si>
  <si>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</si>
  <si>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</si>
  <si>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</si>
  <si>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</si>
  <si>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</si>
  <si>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</si>
  <si>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</si>
  <si>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</si>
  <si>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</si>
  <si>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</si>
  <si>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</si>
  <si>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</si>
  <si>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</si>
  <si>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</si>
  <si>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</si>
  <si>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</si>
  <si>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</si>
  <si>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</si>
  <si>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</si>
  <si>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</si>
  <si>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</si>
  <si>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</si>
  <si>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</si>
  <si>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</si>
  <si>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</si>
  <si>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</si>
  <si>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</si>
  <si>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</si>
  <si>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</si>
  <si>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</si>
  <si>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</si>
  <si>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</si>
  <si>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</si>
  <si>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</si>
  <si>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</si>
  <si>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</si>
  <si>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</si>
  <si>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</si>
  <si>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</si>
  <si>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</si>
  <si>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</si>
  <si>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</si>
  <si>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</si>
  <si>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</si>
  <si>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</si>
  <si>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</si>
  <si>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</si>
  <si>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</si>
  <si>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</si>
  <si>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</si>
  <si>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</si>
  <si>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</si>
  <si>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</si>
  <si>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</si>
  <si>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</si>
  <si>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</si>
  <si>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</si>
  <si>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</si>
  <si>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</si>
  <si>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</si>
  <si>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</si>
  <si>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</si>
  <si>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</si>
  <si>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</si>
  <si>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</si>
  <si>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</si>
  <si>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</si>
  <si>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</si>
  <si>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</si>
  <si>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</si>
  <si>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</si>
  <si>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</si>
  <si>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</si>
  <si>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</si>
  <si>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</si>
  <si>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</si>
  <si>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</si>
  <si>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</si>
  <si>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</si>
  <si>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</si>
  <si>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</si>
  <si>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</si>
  <si>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</si>
  <si>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</si>
  <si>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</si>
  <si>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</si>
  <si>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</si>
  <si>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</si>
  <si>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</si>
  <si>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</si>
  <si>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</si>
  <si>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</si>
  <si>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</si>
  <si>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</si>
  <si>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</si>
  <si>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</si>
  <si>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</si>
  <si>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</si>
  <si>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</si>
  <si>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</si>
  <si>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</si>
  <si>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</si>
  <si>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</si>
  <si>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</si>
  <si>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</si>
  <si>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</si>
  <si>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</si>
  <si>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</si>
  <si>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</si>
  <si>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</si>
  <si>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</si>
  <si>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</si>
  <si>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</si>
  <si>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</si>
  <si>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</si>
  <si>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</si>
  <si>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</si>
  <si>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</si>
  <si>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</si>
  <si>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</si>
  <si>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</si>
  <si>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</si>
  <si>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</si>
  <si>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</si>
  <si>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</si>
  <si>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</si>
  <si>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</si>
  <si>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</si>
  <si>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</si>
  <si>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</si>
  <si>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</si>
  <si>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</si>
  <si>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</si>
  <si>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</si>
  <si>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</si>
  <si>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</si>
  <si>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</si>
  <si>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</si>
  <si>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</si>
  <si>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</si>
  <si>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</si>
  <si>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</si>
  <si>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</si>
  <si>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</si>
  <si>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</si>
  <si>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</si>
  <si>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</si>
  <si>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</si>
  <si>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</si>
  <si>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</si>
  <si>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</si>
  <si>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</si>
  <si>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</si>
  <si>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</si>
  <si>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</si>
  <si>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</si>
  <si>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</si>
  <si>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</si>
  <si>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</si>
  <si>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</si>
  <si>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</si>
  <si>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</si>
  <si>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</si>
  <si>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</si>
  <si>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</si>
  <si>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</si>
  <si>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</si>
  <si>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</si>
  <si>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</si>
  <si>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</si>
  <si>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</si>
  <si>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</si>
  <si>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</si>
  <si>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</si>
  <si>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</si>
  <si>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</si>
  <si>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</si>
  <si>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</si>
  <si>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</si>
  <si>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</si>
  <si>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</si>
  <si>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</si>
  <si>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</si>
  <si>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</si>
  <si>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</si>
  <si>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</si>
  <si>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</si>
  <si>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</si>
  <si>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</si>
  <si>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</si>
  <si>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</si>
  <si>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</si>
  <si>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</si>
  <si>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</si>
  <si>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</si>
  <si>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</si>
  <si>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</si>
  <si>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</si>
  <si>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</si>
  <si>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</si>
  <si>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</si>
  <si>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</si>
  <si>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</si>
  <si>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</si>
  <si>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</si>
  <si>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</si>
  <si>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</si>
  <si>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</si>
  <si>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</si>
  <si>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</si>
  <si>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</si>
  <si>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</si>
  <si>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</si>
  <si>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</si>
  <si>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</si>
  <si>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</si>
  <si>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</si>
  <si>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</si>
  <si>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</si>
  <si>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</si>
  <si>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</si>
  <si>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</si>
  <si>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</si>
  <si>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</si>
  <si>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</si>
  <si>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</si>
  <si>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</si>
  <si>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</si>
  <si>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</si>
  <si>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</si>
  <si>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</si>
  <si>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</si>
  <si>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</si>
  <si>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</si>
  <si>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</si>
  <si>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</si>
  <si>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</si>
  <si>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</si>
  <si>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</si>
  <si>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</si>
  <si>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</si>
  <si>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</si>
  <si>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</si>
  <si>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</si>
  <si>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</si>
  <si>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</si>
  <si>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</si>
  <si>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</si>
  <si>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</si>
  <si>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</si>
  <si>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</si>
  <si>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</si>
  <si>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</si>
  <si>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</si>
  <si>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</si>
  <si>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</si>
  <si>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</si>
  <si>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</si>
  <si>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</si>
  <si>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</si>
  <si>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</si>
  <si>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</si>
  <si>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</si>
  <si>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</si>
  <si>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</si>
  <si>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</si>
  <si>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</si>
  <si>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</si>
  <si>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</si>
  <si>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</si>
  <si>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</si>
  <si>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</si>
  <si>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</si>
  <si>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</si>
  <si>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</si>
  <si>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</si>
  <si>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</si>
  <si>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</si>
  <si>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</si>
  <si>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</si>
  <si>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</si>
  <si>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</si>
  <si>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</si>
  <si>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</si>
  <si>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</si>
  <si>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</si>
  <si>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</si>
  <si>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</si>
  <si>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</si>
  <si>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</si>
  <si>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</si>
  <si>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</si>
  <si>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</si>
  <si>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</si>
  <si>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</si>
  <si>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</si>
  <si>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</si>
  <si>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</si>
  <si>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</si>
  <si>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</si>
  <si>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</si>
  <si>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</si>
  <si>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</si>
  <si>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</si>
  <si>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</si>
  <si>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</si>
  <si>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</si>
  <si>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</si>
  <si>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</si>
  <si>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</si>
  <si>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</si>
  <si>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</si>
  <si>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</si>
  <si>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</si>
  <si>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</si>
  <si>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</si>
  <si>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</si>
  <si>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</si>
  <si>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</si>
  <si>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</si>
  <si>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</si>
  <si>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</si>
  <si>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</si>
  <si>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</si>
  <si>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</si>
  <si>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</si>
  <si>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</si>
  <si>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</si>
  <si>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</si>
  <si>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</si>
  <si>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</si>
  <si>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</si>
  <si>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</si>
  <si>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</si>
  <si>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</si>
  <si>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</si>
  <si>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</si>
  <si>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</si>
  <si>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</si>
  <si>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</si>
  <si>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</si>
  <si>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</si>
  <si>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</si>
  <si>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</si>
  <si>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</si>
  <si>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</si>
  <si>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</si>
  <si>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</si>
  <si>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</si>
  <si>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</si>
  <si>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</si>
  <si>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</si>
  <si>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</si>
  <si>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</si>
  <si>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</si>
  <si>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</si>
  <si>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</si>
  <si>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</si>
  <si>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</si>
  <si>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</si>
  <si>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</si>
  <si>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</si>
  <si>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</si>
  <si>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</si>
  <si>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</si>
  <si>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</si>
  <si>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</si>
  <si>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</si>
  <si>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</si>
  <si>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</si>
  <si>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</si>
  <si>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</si>
  <si>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</si>
  <si>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</si>
  <si>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</si>
  <si>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</si>
  <si>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</si>
  <si>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</si>
  <si>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</si>
  <si>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</si>
  <si>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</si>
  <si>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</si>
  <si>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</si>
  <si>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</si>
  <si>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</si>
  <si>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</si>
  <si>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</si>
  <si>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</si>
  <si>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</si>
  <si>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</si>
  <si>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</si>
  <si>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</si>
  <si>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</si>
  <si>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</si>
  <si>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</si>
  <si>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</si>
  <si>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</si>
  <si>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</si>
  <si>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</si>
  <si>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</si>
  <si>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</si>
  <si>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</si>
  <si>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</si>
  <si>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</si>
  <si>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</si>
  <si>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</si>
  <si>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</si>
  <si>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</si>
  <si>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</si>
  <si>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</si>
  <si>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</si>
  <si>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</si>
  <si>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</si>
  <si>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</si>
  <si>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</si>
  <si>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</si>
  <si>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</si>
  <si>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</si>
  <si>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</si>
  <si>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</si>
  <si>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</si>
  <si>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</si>
  <si>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</si>
  <si>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</si>
  <si>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</si>
  <si>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</si>
  <si>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</si>
  <si>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</si>
  <si>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</si>
  <si>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</si>
  <si>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</si>
  <si>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</si>
  <si>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</si>
  <si>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</si>
  <si>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</si>
  <si>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</si>
  <si>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</si>
  <si>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</si>
  <si>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</si>
  <si>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</si>
  <si>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</si>
  <si>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</si>
  <si>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</si>
  <si>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</si>
  <si>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</si>
  <si>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</si>
  <si>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</si>
  <si>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</si>
  <si>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</si>
  <si>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</si>
  <si>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</si>
  <si>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</si>
  <si>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</si>
  <si>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</si>
  <si>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</si>
  <si>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</si>
  <si>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</si>
  <si>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</si>
  <si>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</si>
  <si>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</si>
  <si>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</si>
  <si>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</si>
  <si>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</si>
  <si>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</si>
  <si>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</si>
  <si>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</si>
  <si>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</si>
  <si>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</si>
  <si>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</si>
  <si>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</si>
  <si>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</si>
  <si>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</si>
  <si>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</si>
  <si>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</si>
  <si>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</si>
  <si>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</si>
  <si>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</si>
  <si>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</si>
  <si>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</si>
  <si>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</si>
  <si>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</si>
  <si>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</si>
  <si>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</si>
  <si>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</si>
  <si>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</si>
  <si>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</si>
  <si>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</si>
  <si>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</si>
  <si>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</si>
  <si>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</si>
  <si>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</si>
  <si>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</si>
  <si>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</si>
  <si>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</si>
  <si>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</si>
  <si>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</si>
  <si>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</si>
  <si>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</si>
  <si>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</si>
  <si>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</si>
  <si>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</si>
  <si>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</si>
  <si>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</si>
  <si>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</si>
  <si>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</si>
  <si>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</si>
  <si>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</si>
  <si>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</si>
  <si>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</si>
  <si>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</si>
  <si>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</si>
  <si>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</si>
  <si>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</si>
  <si>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</si>
  <si>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</si>
  <si>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</si>
  <si>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</si>
  <si>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</si>
  <si>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</si>
  <si>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</si>
  <si>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</si>
  <si>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</si>
  <si>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</si>
  <si>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</si>
  <si>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</si>
  <si>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</si>
  <si>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</si>
  <si>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</si>
  <si>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</si>
  <si>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</si>
  <si>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</si>
  <si>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</si>
  <si>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</si>
  <si>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</si>
  <si>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</si>
  <si>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</si>
  <si>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</si>
  <si>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</si>
  <si>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</si>
  <si>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</si>
  <si>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</si>
  <si>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</si>
  <si>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</si>
  <si>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</si>
  <si>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</si>
  <si>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</si>
  <si>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</si>
  <si>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</si>
  <si>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</si>
  <si>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</si>
  <si>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</si>
  <si>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</si>
  <si>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</si>
  <si>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</si>
  <si>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</si>
  <si>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</si>
  <si>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</si>
  <si>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</si>
  <si>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</si>
  <si>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</si>
  <si>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</si>
  <si>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</si>
  <si>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</si>
  <si>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</si>
  <si>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</si>
  <si>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</si>
  <si>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</si>
  <si>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</si>
  <si>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</si>
  <si>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</si>
  <si>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</si>
  <si>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</si>
  <si>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</si>
  <si>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</si>
  <si>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</si>
  <si>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</si>
  <si>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</si>
  <si>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</si>
  <si>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</si>
  <si>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</si>
  <si>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</si>
  <si>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</si>
  <si>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</si>
  <si>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</si>
  <si>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</si>
  <si>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</si>
  <si>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</si>
  <si>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</si>
  <si>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</si>
  <si>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</si>
  <si>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</si>
  <si>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</si>
  <si>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</si>
  <si>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</si>
  <si>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</si>
  <si>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</si>
  <si>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</si>
  <si>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</si>
  <si>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</si>
  <si>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</si>
  <si>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</si>
  <si>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</si>
  <si>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</si>
  <si>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</si>
  <si>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</si>
  <si>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</si>
  <si>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</si>
  <si>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</si>
  <si>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</si>
  <si>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</si>
  <si>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</si>
  <si>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</si>
  <si>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</si>
  <si>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</si>
  <si>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</si>
  <si>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</si>
  <si>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</si>
  <si>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</si>
  <si>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</si>
  <si>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</si>
  <si>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</si>
  <si>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</si>
  <si>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</si>
  <si>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</si>
  <si>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</si>
  <si>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</si>
  <si>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</si>
  <si>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</si>
  <si>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</si>
  <si>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</si>
  <si>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</si>
  <si>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</si>
  <si>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</si>
  <si>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</si>
  <si>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</si>
  <si>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</si>
  <si>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</si>
  <si>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</si>
  <si>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</si>
  <si>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</si>
  <si>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</si>
  <si>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</si>
  <si>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</si>
  <si>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</si>
  <si>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</si>
  <si>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</si>
  <si>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</si>
  <si>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</si>
  <si>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</si>
  <si>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</si>
  <si>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</si>
  <si>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</si>
  <si>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</si>
  <si>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</si>
  <si>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</si>
  <si>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</si>
  <si>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</si>
  <si>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</si>
  <si>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</si>
  <si>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</si>
  <si>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</si>
  <si>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</si>
  <si>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</si>
  <si>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</si>
  <si>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</si>
  <si>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</si>
  <si>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</si>
  <si>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</si>
  <si>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</si>
  <si>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</si>
  <si>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</si>
  <si>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</si>
  <si>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</si>
  <si>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</si>
  <si>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</si>
  <si>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</si>
  <si>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</si>
  <si>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</si>
  <si>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</si>
  <si>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</si>
  <si>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</si>
  <si>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</si>
  <si>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</si>
  <si>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</si>
  <si>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</si>
  <si>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</si>
  <si>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</si>
  <si>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</si>
  <si>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</si>
  <si>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</si>
  <si>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</si>
  <si>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</si>
  <si>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</si>
  <si>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</si>
  <si>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</si>
  <si>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</si>
  <si>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</si>
  <si>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</si>
  <si>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</si>
  <si>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</si>
  <si>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</si>
  <si>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</si>
  <si>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</si>
  <si>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</si>
  <si>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</si>
  <si>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</si>
  <si>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</si>
  <si>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</si>
  <si>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</si>
  <si>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</si>
  <si>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</si>
  <si>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</si>
  <si>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</si>
  <si>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</si>
  <si>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</si>
  <si>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</si>
  <si>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</si>
  <si>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</si>
  <si>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</si>
  <si>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</si>
  <si>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</si>
  <si>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</si>
  <si>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</si>
  <si>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</si>
  <si>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</si>
  <si>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</si>
  <si>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</si>
  <si>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</si>
  <si>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</si>
  <si>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</si>
  <si>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</si>
  <si>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</si>
  <si>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</si>
  <si>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</si>
  <si>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</si>
  <si>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</si>
  <si>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</si>
  <si>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</si>
  <si>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</si>
  <si>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</si>
  <si>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</si>
  <si>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</si>
  <si>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</si>
  <si>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</si>
  <si>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</si>
  <si>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</si>
  <si>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</si>
  <si>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</si>
  <si>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</si>
  <si>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</si>
  <si>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</si>
  <si>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</si>
  <si>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</si>
  <si>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</si>
  <si>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</si>
  <si>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</si>
  <si>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</si>
  <si>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</si>
  <si>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</si>
  <si>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</si>
  <si>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</si>
  <si>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</si>
  <si>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</si>
  <si>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</si>
  <si>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</si>
  <si>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</si>
  <si>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</si>
  <si>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</si>
  <si>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</si>
  <si>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</si>
  <si>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</si>
  <si>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</si>
  <si>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</si>
  <si>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</si>
  <si>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</si>
  <si>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</si>
  <si>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</si>
  <si>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</si>
  <si>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</si>
  <si>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</si>
  <si>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</si>
  <si>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</si>
  <si>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</si>
  <si>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</si>
  <si>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</si>
  <si>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</si>
  <si>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</si>
  <si>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</si>
  <si>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</si>
  <si>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</si>
  <si>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</si>
  <si>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</si>
  <si>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</si>
  <si>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</si>
  <si>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</si>
  <si>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</si>
  <si>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</si>
  <si>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</si>
  <si>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</si>
  <si>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</si>
  <si>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</si>
  <si>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</si>
  <si>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</si>
  <si>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</si>
  <si>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</si>
  <si>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</si>
  <si>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</si>
  <si>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</si>
  <si>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</si>
  <si>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</si>
  <si>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</si>
  <si>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</si>
  <si>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</si>
  <si>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</si>
  <si>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</si>
  <si>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</si>
  <si>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</si>
  <si>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</si>
  <si>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</si>
  <si>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</si>
  <si>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</si>
  <si>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</si>
  <si>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</si>
  <si>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</si>
  <si>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</si>
  <si>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</si>
  <si>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</si>
  <si>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</si>
  <si>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</si>
  <si>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</si>
  <si>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</si>
  <si>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</si>
  <si>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</si>
  <si>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</si>
  <si>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</si>
  <si>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</si>
  <si>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</si>
  <si>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</si>
  <si>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</si>
  <si>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</si>
  <si>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</si>
  <si>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</si>
  <si>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</si>
  <si>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</si>
  <si>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</si>
  <si>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</si>
  <si>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</si>
  <si>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</si>
  <si>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</si>
  <si>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</si>
  <si>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</si>
  <si>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</si>
  <si>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</si>
  <si>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</si>
  <si>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</si>
  <si>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</si>
  <si>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</si>
  <si>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</si>
  <si>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</si>
  <si>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</si>
  <si>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</si>
  <si>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</si>
  <si>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</si>
  <si>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</si>
  <si>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</si>
  <si>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</si>
  <si>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</si>
  <si>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</si>
  <si>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</si>
  <si>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</si>
  <si>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</si>
  <si>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</si>
  <si>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</si>
  <si>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</si>
  <si>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</si>
  <si>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</si>
  <si>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</si>
  <si>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</si>
  <si>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</si>
  <si>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</si>
  <si>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</si>
  <si>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</si>
  <si>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</si>
  <si>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</si>
  <si>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</si>
  <si>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</si>
  <si>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</si>
  <si>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</si>
  <si>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</si>
  <si>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</si>
  <si>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</si>
  <si>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</si>
  <si>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</si>
  <si>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</si>
  <si>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</si>
  <si>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</si>
  <si>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</si>
  <si>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</si>
  <si>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</si>
  <si>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</si>
  <si>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</si>
  <si>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</si>
  <si>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</si>
  <si>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</si>
  <si>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</si>
  <si>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</si>
  <si>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</si>
  <si>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</si>
  <si>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</si>
  <si>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</si>
  <si>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</si>
  <si>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</si>
  <si>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</si>
  <si>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</si>
  <si>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</si>
  <si>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</si>
  <si>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</si>
  <si>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</si>
  <si>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</si>
  <si>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</si>
  <si>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</si>
  <si>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</si>
  <si>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</si>
  <si>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</si>
  <si>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</si>
  <si>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</si>
  <si>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</si>
  <si>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</si>
  <si>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</si>
  <si>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</si>
  <si>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</si>
  <si>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</si>
  <si>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</si>
  <si>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</si>
  <si>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</si>
  <si>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</si>
  <si>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</si>
  <si>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</si>
  <si>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</si>
  <si>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</si>
  <si>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</si>
  <si>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</si>
  <si>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</si>
  <si>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</si>
  <si>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</si>
  <si>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</si>
  <si>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</si>
  <si>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</si>
  <si>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</si>
  <si>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</si>
  <si>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</si>
  <si>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</si>
  <si>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</si>
  <si>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</si>
  <si>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</si>
  <si>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</si>
  <si>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</si>
  <si>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</si>
  <si>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</si>
  <si>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</si>
  <si>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</si>
  <si>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</si>
  <si>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</si>
  <si>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</si>
  <si>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</si>
  <si>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</si>
  <si>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</si>
  <si>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</si>
  <si>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</si>
  <si>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</si>
  <si>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</si>
  <si>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</si>
  <si>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</si>
  <si>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</si>
  <si>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</si>
  <si>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</si>
  <si>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</si>
  <si>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</si>
  <si>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</si>
  <si>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</si>
  <si>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</si>
  <si>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</si>
  <si>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</si>
  <si>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</si>
  <si>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</si>
  <si>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</si>
  <si>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</si>
  <si>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</si>
  <si>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</si>
  <si>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</si>
  <si>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</si>
  <si>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</si>
  <si>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</si>
  <si>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</si>
  <si>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</si>
  <si>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</si>
  <si>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</si>
  <si>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</si>
  <si>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</si>
  <si>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</si>
  <si>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</si>
  <si>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</si>
  <si>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</si>
  <si>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</si>
  <si>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</si>
  <si>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</si>
  <si>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</si>
  <si>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</si>
  <si>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</si>
  <si>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</si>
  <si>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</si>
  <si>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</si>
  <si>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</si>
  <si>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</si>
  <si>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</si>
  <si>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</si>
  <si>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</si>
  <si>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</si>
  <si>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</si>
  <si>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</si>
  <si>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</si>
  <si>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</si>
  <si>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</si>
  <si>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</si>
  <si>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</si>
  <si>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</si>
  <si>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</si>
  <si>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</si>
  <si>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</si>
  <si>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</si>
  <si>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</si>
  <si>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</si>
  <si>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</si>
  <si>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</si>
  <si>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</si>
  <si>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</si>
  <si>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</si>
  <si>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</si>
  <si>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</si>
  <si>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</si>
  <si>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</si>
  <si>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</si>
  <si>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</si>
  <si>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</si>
  <si>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</si>
  <si>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</si>
  <si>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</si>
  <si>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</si>
  <si>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</si>
  <si>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</si>
  <si>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</si>
  <si>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</si>
  <si>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</si>
  <si>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</si>
  <si>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</si>
  <si>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</si>
  <si>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</si>
  <si>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</si>
  <si>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</si>
  <si>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</si>
  <si>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APOSTOL PIOQUINTO BARRERO</t>
  </si>
  <si>
    <t>fundesprado@gmail.com</t>
  </si>
  <si>
    <t>73001842020</t>
  </si>
  <si>
    <t>138</t>
  </si>
  <si>
    <t>137</t>
  </si>
  <si>
    <t>INSTITUTO COLOMBIAANO DE BIENESTAR FAMILIAR - I.C.B.F.</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</si>
  <si>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</si>
  <si>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</si>
  <si>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351</t>
  </si>
  <si>
    <t>743</t>
  </si>
  <si>
    <t>742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</si>
  <si>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</si>
  <si>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783</t>
  </si>
  <si>
    <t>740</t>
  </si>
  <si>
    <t>782</t>
  </si>
  <si>
    <t>PRESTAR EL SERVICIO DE ATENCIÓN, EDUCACIÓN INICIAL Y CUIDADO A NIÑOS Y NIÑAS MENORES DE 5 AÑOS, O HASTA SU INGRESO AL GRADO DE TRANSICIÓN, CON EL FIN DE PROMOVER EL DESARROLLO INTEGRAL DE LA PRIMERA INFANCIA CON CALIDAD, DE CONFORMIDAD CON LOS LÍNEA|MIENTOS, MANUAL OPERATIVO, LAS DIRECTRICES, PARÁMETROS Y ESTÁNDARES ESTABLECIDOS POR EL ICBF, EN EL MARCO DE LA ESTRATEGIA DE ATENCIÓN INTEGRAL DE CERO A SIEMPRE.</t>
  </si>
  <si>
    <t>229</t>
  </si>
  <si>
    <t>227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</si>
  <si>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</si>
  <si>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461</t>
  </si>
  <si>
    <t>ATENDER LOS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</si>
  <si>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135</t>
  </si>
  <si>
    <t>BRINDAR ATENCIÓN A LA PRIMERA INFANCIA, NIÑOS Y NIÑAS MENORES DE 5 AÑOS, DE FAMILIAS EN SITUACIÓN DE VULNERABILIDAD A TRAVÉS DE LOS HOGARES COMUNITARIOS DE BIENESTAR EN LA SIGUIENTE FORMAS DE ATENCIÓN: FAMILIARES, MÚLTIPLES, GRUPALES, JARDÍN SOCIAL, EMPRESARIALES Y EN LA MODALIDAD FAMI, DE CONFORMIDAD CON LOS LINEAMIENTOS, ESTÁNDARES Y DIRECTRICES QUE EL ICBF EXPIDA PARA LAS MISMAS.</t>
  </si>
  <si>
    <t>651</t>
  </si>
  <si>
    <t xml:space="preserve">ATENDER A LA  PRIMERA INFANCIAEN EL MARCO DE LA ESTRATEGIA "DE CERO A SIEMPRE" DE CONFORMIDAD CON LAS DIRECTRICES, LINEAMIENTOS Y PARAMETROS ESTABLECIDOS POR EL ICBF, ASÍ COMO REGULAR LAS RELACIONES  NTRELAS PARTES DERIVADASDE LA  ENTREGA DEL APORTE DEL ICBF A EL CONTRATISTA, PARAQUE ESTE ASUMA CON SU PERSONAL Y BAJO SU EXCLUSIVA RESPONSABILIDAD DICHA ATENCIÓN. </t>
  </si>
  <si>
    <t>511</t>
  </si>
  <si>
    <t>BRINDAR ATENCIÓN INTEGRAL A LA PRIMERA INFANCIA EN EL MARCO DE LA ESTRATEGIA "DE CERO A SIEMPRE" EN EL(LOS) MUNICIPIO(S) DE PRADODE DEPARTAMENTO DEL TOLIMA.</t>
  </si>
  <si>
    <t>355</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</si>
  <si>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EMPRESARIALES QUE SE ENCUENTRAN EN VULNERABILIDAD PSICOAFECTIVA, NUTRICIONAL, ECONOMICA Y SOCIAL.</t>
  </si>
  <si>
    <t>149</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</si>
  <si>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MENOES DE DOS (2) AÑOS QUE SE ENCUENTRAN EN VULNERABILIDAD PSICOAFECTIVA, NUTRICIONAL, ECONOMICA Y SOCIAL.</t>
  </si>
  <si>
    <t>7</t>
  </si>
  <si>
    <t>AMPLIAR LA COBERTURA Y MEJORAR LA CALIDAD DE LOS SERVICIOS EN SALUD Y EDUCACIÓN MEDIANTE LAS ACTIVIDADES QUE PROPENDAN COMPLEMENTAR Y AMPLIAR COBERTURA, BRINDANDO ATENCIÓN INTEGRAL A LOS NIÑOS, NIÑAS Y ADOLESCENTES CON DISCAPACIDAD FÍSICA, MENTAL, SENSORIAL O MÚLTIPLE, LEVE Y MODERADA, QUE SE ENCUENTREN EN VULNERABILIDAD SICOAFECTIVA, NUTRICIONAL, ECONÓMICA Y SOCIAL A TRAVÉS DE UNA UNIDAD DE SERVICIO INTEGRAL POR NUEVE (9) CUPOS EN EL MUNICIPIO DE PRADO; POSIBILITANDO EXPERIENCIAS QUE LE PERMITAN EJERCER PLENAMENTE SUS DERECHOS, FORTALECIENDO SUS VÍNCULOS CON SU RED SOCIOFAMILIAR, LOGRAR SU INTEGRACIÓN SOCIAL Y CONSTITUIR SU PROYECTO DE VIDA CONFORME A LAS DIRECTRICES EMANADAS POR I.C.B.F. POR LA VIGENCIA FISCAL AÑO 2006.</t>
  </si>
  <si>
    <t>6</t>
  </si>
  <si>
    <t>COFINANCIACIÓN DE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 PROMOVER EL FORTALECIMIENTO DELAS ORGANIZACIONES PREJUVENILES Y JUVENILES QUE PERMITAN ESCENARIOS PARA LA CONSTRUCCIÓN DE PROYECTOS DE VIDA, GRUPALES Y COLECTIVOS, LA INTEGRACIÓN SOCIAL, EL BUEN TRATO, LA SANA CONVIVENCIA Y EL APOYO AL EJERCICIO PLENO DE SUS DERECHOS PARA LA VIGENCIA FISCAL 2006.</t>
  </si>
  <si>
    <t>5</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</si>
  <si>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URBANA, POBLACIÓN INDÍGENA Y/O PERTENECIENTE A POBLACIÓN DESPLAZADA.</t>
  </si>
  <si>
    <t>437</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</si>
  <si>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POBLACIÓN DESPLAZADA.</t>
  </si>
  <si>
    <t>271</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</si>
  <si>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CINCO (5) CUPOS EN EL MUNICIPIO DE PRADO, POSIBILITANDO EXPERIENCIAS QUE LES PERMITAN EJERCER PLENAMENTE SUS DERECHOS, FORTALECIENDO SUS VINCULO CON SU RED PSICOFAMILIAR, LOGRA SU INTEGRACIÓN SOCIAL, Y CONSTRUIR SU PROYECTO DE VIDA CONFORME A LAS DIRECTRICES EMANADAS POR EL ICBF.</t>
  </si>
  <si>
    <t>234</t>
  </si>
  <si>
    <t>DESARROLLAR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t>
  </si>
  <si>
    <t>479</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</si>
  <si>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URBANO, POBLACIÓN INDÍGENA O DESPLAZADA.</t>
  </si>
  <si>
    <t>338</t>
  </si>
  <si>
    <t>DESARROLLAR ACCIONES QUE PERMITAN AMPLIAR LAS OPORTUNIDADES DE NIÑOS, NIÑAS Y JÓVENES QUE FACILITEN EL EJERCICIO DE SUS DERECHOS Y LA CONSTRUCCIÓN DE PROYECTOS DE VIDA GRUPAL, EN INTERACCIÓN CON LA FAMILIA Y LA COMUNIDAD, MEDIANTE EL FORTALECIMIENTO DE ORGANIZACIONES PREJUVENILES Y/O JUVENILES COMO ESPACIOS DE PROMOCIÓN DE SU DESARROLLO INTEGRAL EN EL MUNICIPIO DE PRADO, DE ACUERDO CON LOS LINEAMIENTOS TÉCNICOS Y ADMINISTRATIVOS ESTABLECIDOS POR EL ICBF.</t>
  </si>
  <si>
    <t>254</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</si>
  <si>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VEINTE (20) CUPOS, POSIBILITANDO EXPERIENCIAS QUE LES PERMITAN EJERCER PLENAMENTE SUS DERECHOS, FORTALECIENDO SUS VINCULO CON SU RED SOCIOFAMILIAR, LOGRA SU INTEGRACIÓN SOCIAL, Y CONSTRUIR SU PROYECTO DE VIDA CONFORME A LAS DIRECTRICES EMANADAS POR EL ICBF.</t>
  </si>
  <si>
    <t>Carrera 4 No. 12 - 41 Barrio Diviso – Prado Tolima</t>
  </si>
  <si>
    <t>Carrera 4 No. 4A – 21 Barrio Campo Alegre – Prado Tolima</t>
  </si>
  <si>
    <t>320 860 1850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</si>
  <si>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</si>
  <si>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POLÍTICA DE ESTADO PARA EL DESARROLLO INTEGRAL DE LA PRIMERA INFANCIA DE CERO A SIEMPRE.</t>
  </si>
  <si>
    <t>PRESTAR EL SERVICIO DESARROLLO INFANTIL EN MEDIO FAMILIAR - DIMF -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</si>
  <si>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</si>
  <si>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2021-73-10001813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</si>
</sst>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3030919896+300416895</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90" zoomScaleNormal="90" zoomScaleSheetLayoutView="40" zoomScalePageLayoutView="40" workbookViewId="0">
      <selection activeCell="M19" sqref="M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809011932</v>
      </c>
      <c r="C20" s="5"/>
      <c r="D20" s="73"/>
      <c r="E20" s="5"/>
      <c r="F20" s="5"/>
      <c r="G20" s="5"/>
      <c r="H20" s="185"/>
      <c r="I20" s="148" t="s">
        <v>986</v>
      </c>
      <c r="J20" s="149" t="s">
        <v>1016</v>
      </c>
      <c r="K20" s="150">
        <v>712713015</v>
      </c>
      <c r="L20" s="151">
        <v>44197</v>
      </c>
      <c r="M20" s="151">
        <v>44561</v>
      </c>
      <c r="N20" s="134">
        <f>+(M20-L20)/30</f>
        <v>12.133333333333333</v>
      </c>
      <c r="O20" s="137"/>
      <c r="U20" s="133"/>
      <c r="V20" s="105">
        <f ca="1">NOW()</f>
        <v>44193.821221759259</v>
      </c>
      <c r="W20" s="105">
        <f ca="1">NOW()</f>
        <v>44193.821221759259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DE PRADO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2679</v>
      </c>
      <c r="E48" s="144">
        <v>43484</v>
      </c>
      <c r="F48" s="144">
        <v>43822</v>
      </c>
      <c r="G48" s="159">
        <f>IF(AND(E48&lt;&gt;"",F48&lt;&gt;""),((F48-E48)/30),"")</f>
        <v>11.266666666666667</v>
      </c>
      <c r="H48" s="118" t="s">
        <v>2729</v>
      </c>
      <c r="I48" s="113" t="s">
        <v>986</v>
      </c>
      <c r="J48" s="113" t="s">
        <v>1021</v>
      </c>
      <c r="K48" s="115">
        <v>555034144</v>
      </c>
      <c r="L48" s="114" t="s">
        <v>1148</v>
      </c>
      <c r="M48" s="116">
        <v>1</v>
      </c>
      <c r="N48" s="114" t="s">
        <v>27</v>
      </c>
      <c r="O48" s="114" t="s">
        <v>26</v>
      </c>
      <c r="P48" s="78"/>
    </row>
    <row r="49" spans="1:16" s="6" customFormat="1" ht="24.75" customHeight="1" x14ac:dyDescent="0.25">
      <c r="A49" s="142">
        <v>2</v>
      </c>
      <c r="B49" s="111" t="s">
        <v>2681</v>
      </c>
      <c r="C49" s="112" t="s">
        <v>31</v>
      </c>
      <c r="D49" s="110" t="s">
        <v>2680</v>
      </c>
      <c r="E49" s="144">
        <v>43484</v>
      </c>
      <c r="F49" s="144">
        <v>43822</v>
      </c>
      <c r="G49" s="159">
        <f t="shared" ref="G49:G50" si="2">IF(AND(E49&lt;&gt;"",F49&lt;&gt;""),((F49-E49)/30),"")</f>
        <v>11.266666666666667</v>
      </c>
      <c r="H49" s="118" t="s">
        <v>2730</v>
      </c>
      <c r="I49" s="113" t="s">
        <v>986</v>
      </c>
      <c r="J49" s="113" t="s">
        <v>1021</v>
      </c>
      <c r="K49" s="115">
        <v>1025589262</v>
      </c>
      <c r="L49" s="114" t="s">
        <v>1148</v>
      </c>
      <c r="M49" s="116">
        <v>1</v>
      </c>
      <c r="N49" s="114" t="s">
        <v>27</v>
      </c>
      <c r="O49" s="114" t="s">
        <v>26</v>
      </c>
      <c r="P49" s="78"/>
    </row>
    <row r="50" spans="1:16" s="6" customFormat="1" ht="24.75" customHeight="1" x14ac:dyDescent="0.25">
      <c r="A50" s="142">
        <v>3</v>
      </c>
      <c r="B50" s="121" t="s">
        <v>2681</v>
      </c>
      <c r="C50" s="123" t="s">
        <v>31</v>
      </c>
      <c r="D50" s="110">
        <v>352</v>
      </c>
      <c r="E50" s="144">
        <v>43405</v>
      </c>
      <c r="F50" s="144">
        <v>43434</v>
      </c>
      <c r="G50" s="159">
        <f t="shared" si="2"/>
        <v>0.96666666666666667</v>
      </c>
      <c r="H50" s="118" t="s">
        <v>2683</v>
      </c>
      <c r="I50" s="113" t="s">
        <v>986</v>
      </c>
      <c r="J50" s="113" t="s">
        <v>1021</v>
      </c>
      <c r="K50" s="115">
        <v>98372837</v>
      </c>
      <c r="L50" s="114" t="s">
        <v>1148</v>
      </c>
      <c r="M50" s="116">
        <v>1</v>
      </c>
      <c r="N50" s="114" t="s">
        <v>27</v>
      </c>
      <c r="O50" s="114" t="s">
        <v>26</v>
      </c>
      <c r="P50" s="78"/>
    </row>
    <row r="51" spans="1:16" s="6" customFormat="1" ht="24.75" customHeight="1" outlineLevel="1" x14ac:dyDescent="0.25">
      <c r="A51" s="142">
        <v>4</v>
      </c>
      <c r="B51" s="121" t="s">
        <v>2681</v>
      </c>
      <c r="C51" s="123" t="s">
        <v>31</v>
      </c>
      <c r="D51" s="110" t="s">
        <v>2684</v>
      </c>
      <c r="E51" s="144">
        <v>43405</v>
      </c>
      <c r="F51" s="144">
        <v>43434</v>
      </c>
      <c r="G51" s="159">
        <f t="shared" ref="G51:G107" si="3">IF(AND(E51&lt;&gt;"",F51&lt;&gt;""),((F51-E51)/30),"")</f>
        <v>0.96666666666666667</v>
      </c>
      <c r="H51" s="118" t="s">
        <v>2682</v>
      </c>
      <c r="I51" s="113" t="s">
        <v>986</v>
      </c>
      <c r="J51" s="113" t="s">
        <v>1021</v>
      </c>
      <c r="K51" s="115">
        <v>55947329</v>
      </c>
      <c r="L51" s="114" t="s">
        <v>1148</v>
      </c>
      <c r="M51" s="116">
        <v>1</v>
      </c>
      <c r="N51" s="114" t="s">
        <v>27</v>
      </c>
      <c r="O51" s="114" t="s">
        <v>26</v>
      </c>
      <c r="P51" s="78"/>
    </row>
    <row r="52" spans="1:16" s="7" customFormat="1" ht="24.75" customHeight="1" outlineLevel="1" x14ac:dyDescent="0.25">
      <c r="A52" s="143">
        <v>5</v>
      </c>
      <c r="B52" s="121" t="s">
        <v>2681</v>
      </c>
      <c r="C52" s="123" t="s">
        <v>31</v>
      </c>
      <c r="D52" s="110" t="s">
        <v>2685</v>
      </c>
      <c r="E52" s="144">
        <v>43083</v>
      </c>
      <c r="F52" s="144">
        <v>43404</v>
      </c>
      <c r="G52" s="159">
        <f t="shared" si="3"/>
        <v>10.7</v>
      </c>
      <c r="H52" s="118" t="s">
        <v>2683</v>
      </c>
      <c r="I52" s="113" t="s">
        <v>986</v>
      </c>
      <c r="J52" s="113" t="s">
        <v>1021</v>
      </c>
      <c r="K52" s="115">
        <v>489930204</v>
      </c>
      <c r="L52" s="114" t="s">
        <v>1148</v>
      </c>
      <c r="M52" s="116">
        <v>1</v>
      </c>
      <c r="N52" s="114" t="s">
        <v>27</v>
      </c>
      <c r="O52" s="114" t="s">
        <v>26</v>
      </c>
      <c r="P52" s="79"/>
    </row>
    <row r="53" spans="1:16" s="7" customFormat="1" ht="24.75" customHeight="1" outlineLevel="1" x14ac:dyDescent="0.25">
      <c r="A53" s="143">
        <v>6</v>
      </c>
      <c r="B53" s="121" t="s">
        <v>2681</v>
      </c>
      <c r="C53" s="123" t="s">
        <v>31</v>
      </c>
      <c r="D53" s="110" t="s">
        <v>2686</v>
      </c>
      <c r="E53" s="144">
        <v>43083</v>
      </c>
      <c r="F53" s="144">
        <v>43404</v>
      </c>
      <c r="G53" s="159">
        <f t="shared" si="3"/>
        <v>10.7</v>
      </c>
      <c r="H53" s="118" t="s">
        <v>2687</v>
      </c>
      <c r="I53" s="113" t="s">
        <v>986</v>
      </c>
      <c r="J53" s="113" t="s">
        <v>1021</v>
      </c>
      <c r="K53" s="115">
        <v>916794118</v>
      </c>
      <c r="L53" s="114" t="s">
        <v>1148</v>
      </c>
      <c r="M53" s="116">
        <v>1</v>
      </c>
      <c r="N53" s="114" t="s">
        <v>27</v>
      </c>
      <c r="O53" s="114" t="s">
        <v>26</v>
      </c>
      <c r="P53" s="79"/>
    </row>
    <row r="54" spans="1:16" s="7" customFormat="1" ht="24.75" customHeight="1" outlineLevel="1" x14ac:dyDescent="0.25">
      <c r="A54" s="143">
        <v>7</v>
      </c>
      <c r="B54" s="121" t="s">
        <v>2681</v>
      </c>
      <c r="C54" s="123" t="s">
        <v>31</v>
      </c>
      <c r="D54" s="110" t="s">
        <v>2689</v>
      </c>
      <c r="E54" s="144">
        <v>43083</v>
      </c>
      <c r="F54" s="144">
        <v>43404</v>
      </c>
      <c r="G54" s="159">
        <f t="shared" si="3"/>
        <v>10.7</v>
      </c>
      <c r="H54" s="118" t="s">
        <v>2682</v>
      </c>
      <c r="I54" s="113" t="s">
        <v>986</v>
      </c>
      <c r="J54" s="113" t="s">
        <v>1016</v>
      </c>
      <c r="K54" s="117">
        <v>312667912</v>
      </c>
      <c r="L54" s="114" t="s">
        <v>1148</v>
      </c>
      <c r="M54" s="116">
        <v>1</v>
      </c>
      <c r="N54" s="114" t="s">
        <v>27</v>
      </c>
      <c r="O54" s="114" t="s">
        <v>26</v>
      </c>
      <c r="P54" s="79"/>
    </row>
    <row r="55" spans="1:16" s="7" customFormat="1" ht="24.75" customHeight="1" outlineLevel="1" x14ac:dyDescent="0.25">
      <c r="A55" s="143">
        <v>8</v>
      </c>
      <c r="B55" s="121" t="s">
        <v>2681</v>
      </c>
      <c r="C55" s="123" t="s">
        <v>31</v>
      </c>
      <c r="D55" s="110" t="s">
        <v>2688</v>
      </c>
      <c r="E55" s="144">
        <v>42717</v>
      </c>
      <c r="F55" s="144">
        <v>43084</v>
      </c>
      <c r="G55" s="159">
        <f t="shared" si="3"/>
        <v>12.233333333333333</v>
      </c>
      <c r="H55" s="118" t="s">
        <v>2683</v>
      </c>
      <c r="I55" s="113" t="s">
        <v>986</v>
      </c>
      <c r="J55" s="113" t="s">
        <v>1021</v>
      </c>
      <c r="K55" s="117">
        <v>1148221763</v>
      </c>
      <c r="L55" s="114" t="s">
        <v>1148</v>
      </c>
      <c r="M55" s="116">
        <v>1</v>
      </c>
      <c r="N55" s="114" t="s">
        <v>27</v>
      </c>
      <c r="O55" s="114" t="s">
        <v>26</v>
      </c>
      <c r="P55" s="79"/>
    </row>
    <row r="56" spans="1:16" s="7" customFormat="1" ht="24.75" customHeight="1" outlineLevel="1" x14ac:dyDescent="0.25">
      <c r="A56" s="143">
        <v>9</v>
      </c>
      <c r="B56" s="121" t="s">
        <v>2681</v>
      </c>
      <c r="C56" s="123" t="s">
        <v>31</v>
      </c>
      <c r="D56" s="110" t="s">
        <v>2690</v>
      </c>
      <c r="E56" s="144">
        <v>42717</v>
      </c>
      <c r="F56" s="144">
        <v>43084</v>
      </c>
      <c r="G56" s="159">
        <f t="shared" si="3"/>
        <v>12.233333333333333</v>
      </c>
      <c r="H56" s="118" t="s">
        <v>2682</v>
      </c>
      <c r="I56" s="113" t="s">
        <v>986</v>
      </c>
      <c r="J56" s="113" t="s">
        <v>1021</v>
      </c>
      <c r="K56" s="117">
        <v>520812463</v>
      </c>
      <c r="L56" s="114" t="s">
        <v>1148</v>
      </c>
      <c r="M56" s="116">
        <v>1</v>
      </c>
      <c r="N56" s="114" t="s">
        <v>27</v>
      </c>
      <c r="O56" s="114" t="s">
        <v>26</v>
      </c>
      <c r="P56" s="79"/>
    </row>
    <row r="57" spans="1:16" s="7" customFormat="1" ht="24.75" customHeight="1" outlineLevel="1" x14ac:dyDescent="0.25">
      <c r="A57" s="143">
        <v>10</v>
      </c>
      <c r="B57" s="121" t="s">
        <v>2681</v>
      </c>
      <c r="C57" s="123" t="s">
        <v>31</v>
      </c>
      <c r="D57" s="63" t="s">
        <v>2692</v>
      </c>
      <c r="E57" s="144">
        <v>42398</v>
      </c>
      <c r="F57" s="144">
        <v>42719</v>
      </c>
      <c r="G57" s="159">
        <f t="shared" si="3"/>
        <v>10.7</v>
      </c>
      <c r="H57" s="118" t="s">
        <v>2691</v>
      </c>
      <c r="I57" s="63" t="s">
        <v>986</v>
      </c>
      <c r="J57" s="63" t="s">
        <v>1021</v>
      </c>
      <c r="K57" s="66">
        <v>524685018</v>
      </c>
      <c r="L57" s="65" t="s">
        <v>1148</v>
      </c>
      <c r="M57" s="67">
        <v>1</v>
      </c>
      <c r="N57" s="65" t="s">
        <v>27</v>
      </c>
      <c r="O57" s="65" t="s">
        <v>26</v>
      </c>
      <c r="P57" s="79"/>
    </row>
    <row r="58" spans="1:16" s="7" customFormat="1" ht="24.75" customHeight="1" outlineLevel="1" x14ac:dyDescent="0.25">
      <c r="A58" s="143">
        <v>11</v>
      </c>
      <c r="B58" s="121" t="s">
        <v>2681</v>
      </c>
      <c r="C58" s="123" t="s">
        <v>31</v>
      </c>
      <c r="D58" s="63" t="s">
        <v>2693</v>
      </c>
      <c r="E58" s="144">
        <v>42398</v>
      </c>
      <c r="F58" s="144">
        <v>42719</v>
      </c>
      <c r="G58" s="159">
        <f t="shared" si="3"/>
        <v>10.7</v>
      </c>
      <c r="H58" s="118" t="s">
        <v>2694</v>
      </c>
      <c r="I58" s="63" t="s">
        <v>986</v>
      </c>
      <c r="J58" s="63" t="s">
        <v>1021</v>
      </c>
      <c r="K58" s="66">
        <v>1082852439</v>
      </c>
      <c r="L58" s="65" t="s">
        <v>1148</v>
      </c>
      <c r="M58" s="67">
        <v>1</v>
      </c>
      <c r="N58" s="65" t="s">
        <v>27</v>
      </c>
      <c r="O58" s="65" t="s">
        <v>26</v>
      </c>
      <c r="P58" s="79"/>
    </row>
    <row r="59" spans="1:16" s="7" customFormat="1" ht="24.75" customHeight="1" outlineLevel="1" x14ac:dyDescent="0.25">
      <c r="A59" s="143">
        <v>12</v>
      </c>
      <c r="B59" s="121" t="s">
        <v>2681</v>
      </c>
      <c r="C59" s="123" t="s">
        <v>31</v>
      </c>
      <c r="D59" s="63" t="s">
        <v>2695</v>
      </c>
      <c r="E59" s="144">
        <v>41996</v>
      </c>
      <c r="F59" s="144">
        <v>42369</v>
      </c>
      <c r="G59" s="159">
        <f t="shared" si="3"/>
        <v>12.433333333333334</v>
      </c>
      <c r="H59" s="118" t="s">
        <v>2696</v>
      </c>
      <c r="I59" s="63" t="s">
        <v>986</v>
      </c>
      <c r="J59" s="63" t="s">
        <v>1021</v>
      </c>
      <c r="K59" s="122">
        <v>532321408</v>
      </c>
      <c r="L59" s="65" t="s">
        <v>1148</v>
      </c>
      <c r="M59" s="67">
        <v>1</v>
      </c>
      <c r="N59" s="65" t="s">
        <v>27</v>
      </c>
      <c r="O59" s="65" t="s">
        <v>26</v>
      </c>
      <c r="P59" s="79"/>
    </row>
    <row r="60" spans="1:16" s="7" customFormat="1" ht="24.75" customHeight="1" outlineLevel="1" x14ac:dyDescent="0.25">
      <c r="A60" s="143">
        <v>13</v>
      </c>
      <c r="B60" s="121" t="s">
        <v>2681</v>
      </c>
      <c r="C60" s="123" t="s">
        <v>31</v>
      </c>
      <c r="D60" s="63" t="s">
        <v>2697</v>
      </c>
      <c r="E60" s="144">
        <v>41296</v>
      </c>
      <c r="F60" s="144">
        <v>41639</v>
      </c>
      <c r="G60" s="159">
        <f t="shared" si="3"/>
        <v>11.433333333333334</v>
      </c>
      <c r="H60" s="118" t="s">
        <v>2698</v>
      </c>
      <c r="I60" s="63" t="s">
        <v>986</v>
      </c>
      <c r="J60" s="63" t="s">
        <v>1021</v>
      </c>
      <c r="K60" s="66">
        <v>14321294</v>
      </c>
      <c r="L60" s="65" t="s">
        <v>1148</v>
      </c>
      <c r="M60" s="67">
        <v>1</v>
      </c>
      <c r="N60" s="65" t="s">
        <v>27</v>
      </c>
      <c r="O60" s="65" t="s">
        <v>26</v>
      </c>
      <c r="P60" s="79"/>
    </row>
    <row r="61" spans="1:16" s="7" customFormat="1" ht="24.75" customHeight="1" outlineLevel="1" x14ac:dyDescent="0.25">
      <c r="A61" s="143">
        <v>14</v>
      </c>
      <c r="B61" s="121" t="s">
        <v>2681</v>
      </c>
      <c r="C61" s="123" t="s">
        <v>31</v>
      </c>
      <c r="D61" s="63" t="s">
        <v>2699</v>
      </c>
      <c r="E61" s="144">
        <v>41249</v>
      </c>
      <c r="F61" s="144">
        <v>42003</v>
      </c>
      <c r="G61" s="159">
        <f t="shared" si="3"/>
        <v>25.133333333333333</v>
      </c>
      <c r="H61" s="118" t="s">
        <v>2700</v>
      </c>
      <c r="I61" s="63" t="s">
        <v>986</v>
      </c>
      <c r="J61" s="63" t="s">
        <v>1021</v>
      </c>
      <c r="K61" s="66">
        <v>487212802</v>
      </c>
      <c r="L61" s="65" t="s">
        <v>1148</v>
      </c>
      <c r="M61" s="67">
        <v>1</v>
      </c>
      <c r="N61" s="65" t="s">
        <v>27</v>
      </c>
      <c r="O61" s="65" t="s">
        <v>26</v>
      </c>
      <c r="P61" s="79"/>
    </row>
    <row r="62" spans="1:16" s="7" customFormat="1" ht="24.75" customHeight="1" outlineLevel="1" x14ac:dyDescent="0.25">
      <c r="A62" s="143">
        <v>15</v>
      </c>
      <c r="B62" s="121" t="s">
        <v>2681</v>
      </c>
      <c r="C62" s="123" t="s">
        <v>31</v>
      </c>
      <c r="D62" s="63" t="s">
        <v>2701</v>
      </c>
      <c r="E62" s="144">
        <v>41169</v>
      </c>
      <c r="F62" s="144">
        <v>41274</v>
      </c>
      <c r="G62" s="159">
        <f t="shared" si="3"/>
        <v>3.5</v>
      </c>
      <c r="H62" s="118" t="s">
        <v>2702</v>
      </c>
      <c r="I62" s="63" t="s">
        <v>986</v>
      </c>
      <c r="J62" s="63" t="s">
        <v>1021</v>
      </c>
      <c r="K62" s="66">
        <v>55036800</v>
      </c>
      <c r="L62" s="65" t="s">
        <v>1148</v>
      </c>
      <c r="M62" s="67">
        <v>1</v>
      </c>
      <c r="N62" s="65" t="s">
        <v>27</v>
      </c>
      <c r="O62" s="65" t="s">
        <v>26</v>
      </c>
      <c r="P62" s="79"/>
    </row>
    <row r="63" spans="1:16" s="7" customFormat="1" ht="24.75" customHeight="1" outlineLevel="1" x14ac:dyDescent="0.25">
      <c r="A63" s="143">
        <v>16</v>
      </c>
      <c r="B63" s="121" t="s">
        <v>2681</v>
      </c>
      <c r="C63" s="123" t="s">
        <v>31</v>
      </c>
      <c r="D63" s="63" t="s">
        <v>2703</v>
      </c>
      <c r="E63" s="144">
        <v>41093</v>
      </c>
      <c r="F63" s="144">
        <v>41274</v>
      </c>
      <c r="G63" s="159">
        <f t="shared" si="3"/>
        <v>6.0333333333333332</v>
      </c>
      <c r="H63" s="118" t="s">
        <v>2704</v>
      </c>
      <c r="I63" s="63" t="s">
        <v>986</v>
      </c>
      <c r="J63" s="63" t="s">
        <v>1021</v>
      </c>
      <c r="K63" s="66">
        <v>12611986</v>
      </c>
      <c r="L63" s="65" t="s">
        <v>1148</v>
      </c>
      <c r="M63" s="67">
        <v>1</v>
      </c>
      <c r="N63" s="65" t="s">
        <v>27</v>
      </c>
      <c r="O63" s="65" t="s">
        <v>26</v>
      </c>
      <c r="P63" s="79"/>
    </row>
    <row r="64" spans="1:16" s="7" customFormat="1" ht="24.75" customHeight="1" outlineLevel="1" x14ac:dyDescent="0.25">
      <c r="A64" s="143">
        <v>17</v>
      </c>
      <c r="B64" s="121" t="s">
        <v>2681</v>
      </c>
      <c r="C64" s="123" t="s">
        <v>31</v>
      </c>
      <c r="D64" s="120" t="s">
        <v>2705</v>
      </c>
      <c r="E64" s="144">
        <v>40925</v>
      </c>
      <c r="F64" s="144">
        <v>41274</v>
      </c>
      <c r="G64" s="159">
        <f t="shared" si="3"/>
        <v>11.633333333333333</v>
      </c>
      <c r="H64" s="118" t="s">
        <v>2706</v>
      </c>
      <c r="I64" s="120" t="s">
        <v>986</v>
      </c>
      <c r="J64" s="120" t="s">
        <v>1021</v>
      </c>
      <c r="K64" s="122">
        <v>55039446</v>
      </c>
      <c r="L64" s="123" t="s">
        <v>1148</v>
      </c>
      <c r="M64" s="116">
        <v>1</v>
      </c>
      <c r="N64" s="123" t="s">
        <v>27</v>
      </c>
      <c r="O64" s="123" t="s">
        <v>26</v>
      </c>
      <c r="P64" s="79"/>
    </row>
    <row r="65" spans="1:16" s="7" customFormat="1" ht="24.75" customHeight="1" outlineLevel="1" x14ac:dyDescent="0.25">
      <c r="A65" s="143">
        <v>18</v>
      </c>
      <c r="B65" s="121" t="s">
        <v>2681</v>
      </c>
      <c r="C65" s="123" t="s">
        <v>31</v>
      </c>
      <c r="D65" s="120" t="s">
        <v>2707</v>
      </c>
      <c r="E65" s="144">
        <v>38911</v>
      </c>
      <c r="F65" s="144">
        <v>39082</v>
      </c>
      <c r="G65" s="159">
        <f t="shared" si="3"/>
        <v>5.7</v>
      </c>
      <c r="H65" s="118" t="s">
        <v>2708</v>
      </c>
      <c r="I65" s="120" t="s">
        <v>986</v>
      </c>
      <c r="J65" s="120" t="s">
        <v>1021</v>
      </c>
      <c r="K65" s="122">
        <v>21006450</v>
      </c>
      <c r="L65" s="123" t="s">
        <v>1148</v>
      </c>
      <c r="M65" s="116">
        <v>1</v>
      </c>
      <c r="N65" s="123" t="s">
        <v>27</v>
      </c>
      <c r="O65" s="123" t="s">
        <v>26</v>
      </c>
      <c r="P65" s="79"/>
    </row>
    <row r="66" spans="1:16" s="7" customFormat="1" ht="24.75" customHeight="1" outlineLevel="1" x14ac:dyDescent="0.25">
      <c r="A66" s="143">
        <v>19</v>
      </c>
      <c r="B66" s="121" t="s">
        <v>2681</v>
      </c>
      <c r="C66" s="123" t="s">
        <v>31</v>
      </c>
      <c r="D66" s="120" t="s">
        <v>2709</v>
      </c>
      <c r="E66" s="144">
        <v>38911</v>
      </c>
      <c r="F66" s="144">
        <v>39082</v>
      </c>
      <c r="G66" s="159">
        <f t="shared" si="3"/>
        <v>5.7</v>
      </c>
      <c r="H66" s="118" t="s">
        <v>2710</v>
      </c>
      <c r="I66" s="120" t="s">
        <v>986</v>
      </c>
      <c r="J66" s="120" t="s">
        <v>1021</v>
      </c>
      <c r="K66" s="122">
        <v>16797768</v>
      </c>
      <c r="L66" s="123" t="s">
        <v>1148</v>
      </c>
      <c r="M66" s="116">
        <v>1</v>
      </c>
      <c r="N66" s="123" t="s">
        <v>27</v>
      </c>
      <c r="O66" s="123" t="s">
        <v>26</v>
      </c>
      <c r="P66" s="79"/>
    </row>
    <row r="67" spans="1:16" s="7" customFormat="1" ht="24.75" customHeight="1" outlineLevel="1" x14ac:dyDescent="0.25">
      <c r="A67" s="143">
        <v>20</v>
      </c>
      <c r="B67" s="121" t="s">
        <v>2681</v>
      </c>
      <c r="C67" s="123" t="s">
        <v>31</v>
      </c>
      <c r="D67" s="120" t="s">
        <v>2711</v>
      </c>
      <c r="E67" s="144">
        <v>38911</v>
      </c>
      <c r="F67" s="144">
        <v>39082</v>
      </c>
      <c r="G67" s="159">
        <f t="shared" si="3"/>
        <v>5.7</v>
      </c>
      <c r="H67" s="118" t="s">
        <v>2712</v>
      </c>
      <c r="I67" s="120" t="s">
        <v>986</v>
      </c>
      <c r="J67" s="120" t="s">
        <v>1021</v>
      </c>
      <c r="K67" s="122">
        <v>124564190</v>
      </c>
      <c r="L67" s="123" t="s">
        <v>1148</v>
      </c>
      <c r="M67" s="116">
        <v>1</v>
      </c>
      <c r="N67" s="123" t="s">
        <v>27</v>
      </c>
      <c r="O67" s="123" t="s">
        <v>26</v>
      </c>
      <c r="P67" s="79"/>
    </row>
    <row r="68" spans="1:16" s="7" customFormat="1" ht="24.75" customHeight="1" outlineLevel="1" x14ac:dyDescent="0.25">
      <c r="A68" s="143">
        <v>21</v>
      </c>
      <c r="B68" s="121" t="s">
        <v>2681</v>
      </c>
      <c r="C68" s="123" t="s">
        <v>31</v>
      </c>
      <c r="D68" s="120" t="s">
        <v>2713</v>
      </c>
      <c r="E68" s="144">
        <v>38769</v>
      </c>
      <c r="F68" s="144">
        <v>39082</v>
      </c>
      <c r="G68" s="159">
        <f t="shared" si="3"/>
        <v>10.433333333333334</v>
      </c>
      <c r="H68" s="118" t="s">
        <v>2714</v>
      </c>
      <c r="I68" s="120" t="s">
        <v>986</v>
      </c>
      <c r="J68" s="120" t="s">
        <v>1021</v>
      </c>
      <c r="K68" s="122">
        <v>69354220</v>
      </c>
      <c r="L68" s="123" t="s">
        <v>1148</v>
      </c>
      <c r="M68" s="116">
        <v>1</v>
      </c>
      <c r="N68" s="123" t="s">
        <v>27</v>
      </c>
      <c r="O68" s="123" t="s">
        <v>26</v>
      </c>
      <c r="P68" s="79"/>
    </row>
    <row r="69" spans="1:16" s="7" customFormat="1" ht="24.75" customHeight="1" outlineLevel="1" x14ac:dyDescent="0.25">
      <c r="A69" s="143">
        <v>22</v>
      </c>
      <c r="B69" s="121" t="s">
        <v>2681</v>
      </c>
      <c r="C69" s="123" t="s">
        <v>31</v>
      </c>
      <c r="D69" s="120" t="s">
        <v>2715</v>
      </c>
      <c r="E69" s="144">
        <v>31</v>
      </c>
      <c r="F69" s="144">
        <v>41274</v>
      </c>
      <c r="G69" s="159">
        <f t="shared" si="3"/>
        <v>1374.7666666666667</v>
      </c>
      <c r="H69" s="118" t="s">
        <v>2716</v>
      </c>
      <c r="I69" s="120" t="s">
        <v>986</v>
      </c>
      <c r="J69" s="120" t="s">
        <v>1021</v>
      </c>
      <c r="K69" s="122">
        <v>7406450</v>
      </c>
      <c r="L69" s="123" t="s">
        <v>1148</v>
      </c>
      <c r="M69" s="116">
        <v>1</v>
      </c>
      <c r="N69" s="123" t="s">
        <v>27</v>
      </c>
      <c r="O69" s="123" t="s">
        <v>26</v>
      </c>
      <c r="P69" s="79"/>
    </row>
    <row r="70" spans="1:16" s="7" customFormat="1" ht="24.75" customHeight="1" outlineLevel="1" x14ac:dyDescent="0.25">
      <c r="A70" s="143">
        <v>23</v>
      </c>
      <c r="B70" s="121" t="s">
        <v>2681</v>
      </c>
      <c r="C70" s="123" t="s">
        <v>31</v>
      </c>
      <c r="D70" s="120" t="s">
        <v>2717</v>
      </c>
      <c r="E70" s="144">
        <v>38734</v>
      </c>
      <c r="F70" s="144">
        <v>41274</v>
      </c>
      <c r="G70" s="159">
        <f t="shared" si="3"/>
        <v>84.666666666666671</v>
      </c>
      <c r="H70" s="118" t="s">
        <v>2718</v>
      </c>
      <c r="I70" s="120" t="s">
        <v>986</v>
      </c>
      <c r="J70" s="120" t="s">
        <v>1021</v>
      </c>
      <c r="K70" s="122">
        <v>9897768</v>
      </c>
      <c r="L70" s="123" t="s">
        <v>1148</v>
      </c>
      <c r="M70" s="116">
        <v>1</v>
      </c>
      <c r="N70" s="123" t="s">
        <v>27</v>
      </c>
      <c r="O70" s="123" t="s">
        <v>26</v>
      </c>
      <c r="P70" s="79"/>
    </row>
    <row r="71" spans="1:16" s="7" customFormat="1" ht="24.75" customHeight="1" outlineLevel="1" x14ac:dyDescent="0.25">
      <c r="A71" s="143">
        <v>24</v>
      </c>
      <c r="B71" s="121" t="s">
        <v>2681</v>
      </c>
      <c r="C71" s="123" t="s">
        <v>31</v>
      </c>
      <c r="D71" s="120" t="s">
        <v>2719</v>
      </c>
      <c r="E71" s="144">
        <v>38450</v>
      </c>
      <c r="F71" s="144">
        <v>38717</v>
      </c>
      <c r="G71" s="159">
        <f t="shared" si="3"/>
        <v>8.9</v>
      </c>
      <c r="H71" s="118" t="s">
        <v>2720</v>
      </c>
      <c r="I71" s="120" t="s">
        <v>986</v>
      </c>
      <c r="J71" s="120" t="s">
        <v>1021</v>
      </c>
      <c r="K71" s="122">
        <v>42042000</v>
      </c>
      <c r="L71" s="123" t="s">
        <v>1148</v>
      </c>
      <c r="M71" s="116">
        <v>1</v>
      </c>
      <c r="N71" s="123" t="s">
        <v>27</v>
      </c>
      <c r="O71" s="123" t="s">
        <v>26</v>
      </c>
      <c r="P71" s="79"/>
    </row>
    <row r="72" spans="1:16" s="7" customFormat="1" ht="24.75" customHeight="1" outlineLevel="1" x14ac:dyDescent="0.25">
      <c r="A72" s="143">
        <v>25</v>
      </c>
      <c r="B72" s="121" t="s">
        <v>2681</v>
      </c>
      <c r="C72" s="123" t="s">
        <v>31</v>
      </c>
      <c r="D72" s="120" t="s">
        <v>2721</v>
      </c>
      <c r="E72" s="144">
        <v>38427</v>
      </c>
      <c r="F72" s="144">
        <v>38717</v>
      </c>
      <c r="G72" s="159">
        <f t="shared" si="3"/>
        <v>9.6666666666666661</v>
      </c>
      <c r="H72" s="118" t="s">
        <v>2722</v>
      </c>
      <c r="I72" s="120" t="s">
        <v>986</v>
      </c>
      <c r="J72" s="120" t="s">
        <v>1021</v>
      </c>
      <c r="K72" s="122">
        <v>9426456</v>
      </c>
      <c r="L72" s="123" t="s">
        <v>1148</v>
      </c>
      <c r="M72" s="116">
        <v>1</v>
      </c>
      <c r="N72" s="123" t="s">
        <v>27</v>
      </c>
      <c r="O72" s="123" t="s">
        <v>26</v>
      </c>
      <c r="P72" s="79"/>
    </row>
    <row r="73" spans="1:16" s="7" customFormat="1" ht="24.75" customHeight="1" outlineLevel="1" x14ac:dyDescent="0.25">
      <c r="A73" s="143">
        <v>26</v>
      </c>
      <c r="B73" s="121" t="s">
        <v>2681</v>
      </c>
      <c r="C73" s="123" t="s">
        <v>31</v>
      </c>
      <c r="D73" s="120" t="s">
        <v>2723</v>
      </c>
      <c r="E73" s="144">
        <v>38408</v>
      </c>
      <c r="F73" s="144">
        <v>38717</v>
      </c>
      <c r="G73" s="159">
        <f t="shared" si="3"/>
        <v>10.3</v>
      </c>
      <c r="H73" s="118" t="s">
        <v>2724</v>
      </c>
      <c r="I73" s="120" t="s">
        <v>986</v>
      </c>
      <c r="J73" s="120" t="s">
        <v>1021</v>
      </c>
      <c r="K73" s="122">
        <v>14107500</v>
      </c>
      <c r="L73" s="123" t="s">
        <v>1148</v>
      </c>
      <c r="M73" s="116">
        <v>1</v>
      </c>
      <c r="N73" s="123" t="s">
        <v>27</v>
      </c>
      <c r="O73" s="123" t="s">
        <v>26</v>
      </c>
      <c r="P73" s="79"/>
    </row>
    <row r="74" spans="1:16" s="7" customFormat="1" ht="24.75" customHeight="1" outlineLevel="1" x14ac:dyDescent="0.25">
      <c r="A74" s="143">
        <v>27</v>
      </c>
      <c r="B74" s="121"/>
      <c r="C74" s="123"/>
      <c r="D74" s="120"/>
      <c r="E74" s="144"/>
      <c r="F74" s="144"/>
      <c r="G74" s="159" t="str">
        <f t="shared" si="3"/>
        <v/>
      </c>
      <c r="H74" s="118"/>
      <c r="I74" s="120"/>
      <c r="J74" s="120"/>
      <c r="K74" s="122"/>
      <c r="L74" s="123"/>
      <c r="M74" s="116"/>
      <c r="N74" s="123"/>
      <c r="O74" s="123"/>
      <c r="P74" s="79"/>
    </row>
    <row r="75" spans="1:16" s="7" customFormat="1" ht="24.75" customHeight="1" outlineLevel="1" x14ac:dyDescent="0.25">
      <c r="A75" s="143">
        <v>28</v>
      </c>
      <c r="B75" s="121"/>
      <c r="C75" s="123"/>
      <c r="D75" s="120"/>
      <c r="E75" s="144"/>
      <c r="F75" s="144"/>
      <c r="G75" s="159" t="str">
        <f t="shared" si="3"/>
        <v/>
      </c>
      <c r="H75" s="121"/>
      <c r="I75" s="120"/>
      <c r="J75" s="120"/>
      <c r="K75" s="122"/>
      <c r="L75" s="123"/>
      <c r="M75" s="116"/>
      <c r="N75" s="123"/>
      <c r="O75" s="123"/>
      <c r="P75" s="79"/>
    </row>
    <row r="76" spans="1:16" s="7" customFormat="1" ht="24.75" customHeight="1" outlineLevel="1" x14ac:dyDescent="0.25">
      <c r="A76" s="143">
        <v>29</v>
      </c>
      <c r="B76" s="121"/>
      <c r="C76" s="123"/>
      <c r="D76" s="120"/>
      <c r="E76" s="144"/>
      <c r="F76" s="144"/>
      <c r="G76" s="159" t="str">
        <f t="shared" si="3"/>
        <v/>
      </c>
      <c r="H76" s="121"/>
      <c r="I76" s="120"/>
      <c r="J76" s="120"/>
      <c r="K76" s="122"/>
      <c r="L76" s="123"/>
      <c r="M76" s="116"/>
      <c r="N76" s="123"/>
      <c r="O76" s="123"/>
      <c r="P76" s="79"/>
    </row>
    <row r="77" spans="1:16" s="7" customFormat="1" ht="24.75" customHeight="1" outlineLevel="1" x14ac:dyDescent="0.25">
      <c r="A77" s="143">
        <v>30</v>
      </c>
      <c r="B77" s="121"/>
      <c r="C77" s="123"/>
      <c r="D77" s="120"/>
      <c r="E77" s="144"/>
      <c r="F77" s="144"/>
      <c r="G77" s="159" t="str">
        <f t="shared" si="3"/>
        <v/>
      </c>
      <c r="H77" s="121"/>
      <c r="I77" s="120"/>
      <c r="J77" s="120"/>
      <c r="K77" s="122"/>
      <c r="L77" s="123"/>
      <c r="M77" s="116"/>
      <c r="N77" s="123"/>
      <c r="O77" s="123"/>
      <c r="P77" s="79"/>
    </row>
    <row r="78" spans="1:16" s="7" customFormat="1" ht="24.75" customHeight="1" outlineLevel="1" x14ac:dyDescent="0.25">
      <c r="A78" s="143">
        <v>31</v>
      </c>
      <c r="B78" s="121"/>
      <c r="C78" s="123"/>
      <c r="D78" s="63"/>
      <c r="E78" s="144"/>
      <c r="F78" s="144"/>
      <c r="G78" s="159" t="str">
        <f t="shared" si="3"/>
        <v/>
      </c>
      <c r="H78" s="121"/>
      <c r="I78" s="120"/>
      <c r="J78" s="120"/>
      <c r="K78" s="122"/>
      <c r="L78" s="123"/>
      <c r="M78" s="116"/>
      <c r="N78" s="123"/>
      <c r="O78" s="123"/>
      <c r="P78" s="79"/>
    </row>
    <row r="79" spans="1:16" s="7" customFormat="1" ht="24.75" customHeight="1" outlineLevel="1" x14ac:dyDescent="0.25">
      <c r="A79" s="143">
        <v>32</v>
      </c>
      <c r="B79" s="121"/>
      <c r="C79" s="123"/>
      <c r="D79" s="63"/>
      <c r="E79" s="144"/>
      <c r="F79" s="144"/>
      <c r="G79" s="159" t="str">
        <f t="shared" si="3"/>
        <v/>
      </c>
      <c r="H79" s="121"/>
      <c r="I79" s="120"/>
      <c r="J79" s="120"/>
      <c r="K79" s="122"/>
      <c r="L79" s="123"/>
      <c r="M79" s="116"/>
      <c r="N79" s="123"/>
      <c r="O79" s="123"/>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43875</v>
      </c>
      <c r="F114" s="144">
        <v>44196</v>
      </c>
      <c r="G114" s="159">
        <f>IF(AND(E114&lt;&gt;"",F114&lt;&gt;""),((F114-E114)/30),"")</f>
        <v>10.7</v>
      </c>
      <c r="H114" s="118" t="s">
        <v>2731</v>
      </c>
      <c r="I114" s="120" t="s">
        <v>986</v>
      </c>
      <c r="J114" s="120" t="s">
        <v>1000</v>
      </c>
      <c r="K114" s="122">
        <f t="shared" ref="K114:K160" si="4">3030919896+300416895</f>
        <v>3331336791</v>
      </c>
      <c r="L114" s="100">
        <f>+IF(AND(K114&gt;0,O114="Ejecución"),(K114/877802)*Tabla28[[#This Row],[% participación]],IF(AND(K114&gt;0,O114&lt;&gt;"Ejecución"),"-",""))</f>
        <v>3795.0890872884775</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5">IF(AND(E115&lt;&gt;"",F115&lt;&gt;""),((F115-E115)/30),"")</f>
        <v/>
      </c>
      <c r="H115" s="64"/>
      <c r="I115" s="63"/>
      <c r="J115" s="63"/>
      <c r="K115" s="68">
        <f t="shared" si="4"/>
        <v>3331336791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5"/>
        <v/>
      </c>
      <c r="H116" s="64"/>
      <c r="I116" s="63"/>
      <c r="J116" s="63"/>
      <c r="K116" s="68">
        <f t="shared" si="4"/>
        <v>3331336791</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6">IF(AND(E117&lt;&gt;"",F117&lt;&gt;""),((F117-E117)/30),"")</f>
        <v/>
      </c>
      <c r="H117" s="64"/>
      <c r="I117" s="63"/>
      <c r="J117" s="63"/>
      <c r="K117" s="68">
        <f t="shared" si="4"/>
        <v>3331336791</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6"/>
        <v/>
      </c>
      <c r="H118" s="64"/>
      <c r="I118" s="63"/>
      <c r="J118" s="63"/>
      <c r="K118" s="68">
        <f t="shared" si="4"/>
        <v>3331336791</v>
      </c>
      <c r="L118" s="100" t="e">
        <f>+IF(AND(K118&gt;0,O118="Ejecución"),(K118/877802)*Tabla28[[#This Row],[% participación]],IF(AND(K118&gt;0,O118&lt;&gt;"Ejecución"),"-",""))</f>
        <v>#VALUE!</v>
      </c>
      <c r="M118" s="65"/>
      <c r="N118" s="172" t="str">
        <f t="shared" ref="N118:N160" si="7">+IF(M118="No",1,IF(M118="Si","Ingrese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6"/>
        <v/>
      </c>
      <c r="H119" s="64"/>
      <c r="I119" s="63"/>
      <c r="J119" s="63"/>
      <c r="K119" s="68">
        <f t="shared" si="4"/>
        <v>3331336791</v>
      </c>
      <c r="L119" s="100" t="e">
        <f>+IF(AND(K119&gt;0,O119="Ejecución"),(K119/877802)*Tabla28[[#This Row],[% participación]],IF(AND(K119&gt;0,O119&lt;&gt;"Ejecución"),"-",""))</f>
        <v>#VALUE!</v>
      </c>
      <c r="M119" s="65"/>
      <c r="N119" s="172" t="str">
        <f t="shared" si="7"/>
        <v/>
      </c>
      <c r="O119" s="161" t="s">
        <v>1150</v>
      </c>
      <c r="P119" s="79"/>
    </row>
    <row r="120" spans="1:16" s="7" customFormat="1" ht="24.75" customHeight="1" outlineLevel="1" x14ac:dyDescent="0.25">
      <c r="A120" s="143">
        <v>7</v>
      </c>
      <c r="B120" s="160" t="s">
        <v>2665</v>
      </c>
      <c r="C120" s="162" t="s">
        <v>31</v>
      </c>
      <c r="D120" s="63"/>
      <c r="E120" s="144"/>
      <c r="F120" s="144"/>
      <c r="G120" s="159" t="str">
        <f t="shared" si="6"/>
        <v/>
      </c>
      <c r="H120" s="64"/>
      <c r="I120" s="63"/>
      <c r="J120" s="63"/>
      <c r="K120" s="68">
        <f t="shared" si="4"/>
        <v>3331336791</v>
      </c>
      <c r="L120" s="100" t="e">
        <f>+IF(AND(K120&gt;0,O120="Ejecución"),(K120/877802)*Tabla28[[#This Row],[% participación]],IF(AND(K120&gt;0,O120&lt;&gt;"Ejecución"),"-",""))</f>
        <v>#VALUE!</v>
      </c>
      <c r="M120" s="65"/>
      <c r="N120" s="172" t="str">
        <f t="shared" si="7"/>
        <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f t="shared" si="4"/>
        <v>3331336791</v>
      </c>
      <c r="L121" s="100" t="e">
        <f>+IF(AND(K121&gt;0,O121="Ejecución"),(K121/877802)*Tabla28[[#This Row],[% participación]],IF(AND(K121&gt;0,O121&lt;&gt;"Ejecución"),"-",""))</f>
        <v>#VALUE!</v>
      </c>
      <c r="M121" s="65"/>
      <c r="N121" s="172" t="str">
        <f t="shared" si="7"/>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f t="shared" si="4"/>
        <v>3331336791</v>
      </c>
      <c r="L122" s="100" t="e">
        <f>+IF(AND(K122&gt;0,O122="Ejecución"),(K122/877802)*Tabla28[[#This Row],[% participación]],IF(AND(K122&gt;0,O122&lt;&gt;"Ejecución"),"-",""))</f>
        <v>#VALUE!</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f t="shared" si="4"/>
        <v>3331336791</v>
      </c>
      <c r="L123" s="100" t="e">
        <f>+IF(AND(K123&gt;0,O123="Ejecución"),(K123/877802)*Tabla28[[#This Row],[% participación]],IF(AND(K123&gt;0,O123&lt;&gt;"Ejecución"),"-",""))</f>
        <v>#VALUE!</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f t="shared" si="4"/>
        <v>3331336791</v>
      </c>
      <c r="L124" s="100" t="e">
        <f>+IF(AND(K124&gt;0,O124="Ejecución"),(K124/877802)*Tabla28[[#This Row],[% participación]],IF(AND(K124&gt;0,O124&lt;&gt;"Ejecución"),"-",""))</f>
        <v>#VALUE!</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f t="shared" si="4"/>
        <v>3331336791</v>
      </c>
      <c r="L125" s="100" t="e">
        <f>+IF(AND(K125&gt;0,O125="Ejecución"),(K125/877802)*Tabla28[[#This Row],[% participación]],IF(AND(K125&gt;0,O125&lt;&gt;"Ejecución"),"-",""))</f>
        <v>#VALUE!</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f t="shared" si="4"/>
        <v>3331336791</v>
      </c>
      <c r="L126" s="100" t="e">
        <f>+IF(AND(K126&gt;0,O126="Ejecución"),(K126/877802)*Tabla28[[#This Row],[% participación]],IF(AND(K126&gt;0,O126&lt;&gt;"Ejecución"),"-",""))</f>
        <v>#VALUE!</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f t="shared" si="4"/>
        <v>3331336791</v>
      </c>
      <c r="L127" s="100" t="e">
        <f>+IF(AND(K127&gt;0,O127="Ejecución"),(K127/877802)*Tabla28[[#This Row],[% participación]],IF(AND(K127&gt;0,O127&lt;&gt;"Ejecución"),"-",""))</f>
        <v>#VALUE!</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f t="shared" si="4"/>
        <v>3331336791</v>
      </c>
      <c r="L128" s="100" t="e">
        <f>+IF(AND(K128&gt;0,O128="Ejecución"),(K128/877802)*Tabla28[[#This Row],[% participación]],IF(AND(K128&gt;0,O128&lt;&gt;"Ejecución"),"-",""))</f>
        <v>#VALUE!</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f t="shared" si="4"/>
        <v>3331336791</v>
      </c>
      <c r="L129" s="100" t="e">
        <f>+IF(AND(K129&gt;0,O129="Ejecución"),(K129/877802)*Tabla28[[#This Row],[% participación]],IF(AND(K129&gt;0,O129&lt;&gt;"Ejecución"),"-",""))</f>
        <v>#VALUE!</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f t="shared" si="4"/>
        <v>3331336791</v>
      </c>
      <c r="L130" s="100" t="e">
        <f>+IF(AND(K130&gt;0,O130="Ejecución"),(K130/877802)*Tabla28[[#This Row],[% participación]],IF(AND(K130&gt;0,O130&lt;&gt;"Ejecución"),"-",""))</f>
        <v>#VALUE!</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f t="shared" si="4"/>
        <v>3331336791</v>
      </c>
      <c r="L131" s="100" t="e">
        <f>+IF(AND(K131&gt;0,O131="Ejecución"),(K131/877802)*Tabla28[[#This Row],[% participación]],IF(AND(K131&gt;0,O131&lt;&gt;"Ejecución"),"-",""))</f>
        <v>#VALUE!</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f t="shared" si="4"/>
        <v>3331336791</v>
      </c>
      <c r="L132" s="100" t="e">
        <f>+IF(AND(K132&gt;0,O132="Ejecución"),(K132/877802)*Tabla28[[#This Row],[% participación]],IF(AND(K132&gt;0,O132&lt;&gt;"Ejecución"),"-",""))</f>
        <v>#VALUE!</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f t="shared" si="4"/>
        <v>3331336791</v>
      </c>
      <c r="L133" s="100" t="e">
        <f>+IF(AND(K133&gt;0,O133="Ejecución"),(K133/877802)*Tabla28[[#This Row],[% participación]],IF(AND(K133&gt;0,O133&lt;&gt;"Ejecución"),"-",""))</f>
        <v>#VALUE!</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f t="shared" si="4"/>
        <v>3331336791</v>
      </c>
      <c r="L134" s="100" t="e">
        <f>+IF(AND(K134&gt;0,O134="Ejecución"),(K134/877802)*Tabla28[[#This Row],[% participación]],IF(AND(K134&gt;0,O134&lt;&gt;"Ejecución"),"-",""))</f>
        <v>#VALUE!</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f t="shared" si="4"/>
        <v>3331336791</v>
      </c>
      <c r="L135" s="100" t="e">
        <f>+IF(AND(K135&gt;0,O135="Ejecución"),(K135/877802)*Tabla28[[#This Row],[% participación]],IF(AND(K135&gt;0,O135&lt;&gt;"Ejecución"),"-",""))</f>
        <v>#VALUE!</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f t="shared" si="4"/>
        <v>3331336791</v>
      </c>
      <c r="L136" s="100" t="e">
        <f>+IF(AND(K136&gt;0,O136="Ejecución"),(K136/877802)*Tabla28[[#This Row],[% participación]],IF(AND(K136&gt;0,O136&lt;&gt;"Ejecución"),"-",""))</f>
        <v>#VALUE!</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f t="shared" si="4"/>
        <v>3331336791</v>
      </c>
      <c r="L137" s="100" t="e">
        <f>+IF(AND(K137&gt;0,O137="Ejecución"),(K137/877802)*Tabla28[[#This Row],[% participación]],IF(AND(K137&gt;0,O137&lt;&gt;"Ejecución"),"-",""))</f>
        <v>#VALUE!</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f t="shared" si="4"/>
        <v>3331336791</v>
      </c>
      <c r="L138" s="100" t="e">
        <f>+IF(AND(K138&gt;0,O138="Ejecución"),(K138/877802)*Tabla28[[#This Row],[% participación]],IF(AND(K138&gt;0,O138&lt;&gt;"Ejecución"),"-",""))</f>
        <v>#VALUE!</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f t="shared" si="4"/>
        <v>3331336791</v>
      </c>
      <c r="L139" s="100" t="e">
        <f>+IF(AND(K139&gt;0,O139="Ejecución"),(K139/877802)*Tabla28[[#This Row],[% participación]],IF(AND(K139&gt;0,O139&lt;&gt;"Ejecución"),"-",""))</f>
        <v>#VALUE!</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f t="shared" si="4"/>
        <v>3331336791</v>
      </c>
      <c r="L140" s="100" t="e">
        <f>+IF(AND(K140&gt;0,O140="Ejecución"),(K140/877802)*Tabla28[[#This Row],[% participación]],IF(AND(K140&gt;0,O140&lt;&gt;"Ejecución"),"-",""))</f>
        <v>#VALUE!</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f t="shared" si="4"/>
        <v>3331336791</v>
      </c>
      <c r="L141" s="100" t="e">
        <f>+IF(AND(K141&gt;0,O141="Ejecución"),(K141/877802)*Tabla28[[#This Row],[% participación]],IF(AND(K141&gt;0,O141&lt;&gt;"Ejecución"),"-",""))</f>
        <v>#VALUE!</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f t="shared" si="4"/>
        <v>3331336791</v>
      </c>
      <c r="L142" s="100" t="e">
        <f>+IF(AND(K142&gt;0,O142="Ejecución"),(K142/877802)*Tabla28[[#This Row],[% participación]],IF(AND(K142&gt;0,O142&lt;&gt;"Ejecución"),"-",""))</f>
        <v>#VALUE!</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f t="shared" si="4"/>
        <v>3331336791</v>
      </c>
      <c r="L143" s="100" t="e">
        <f>+IF(AND(K143&gt;0,O143="Ejecución"),(K143/877802)*Tabla28[[#This Row],[% participación]],IF(AND(K143&gt;0,O143&lt;&gt;"Ejecución"),"-",""))</f>
        <v>#VALUE!</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f t="shared" si="4"/>
        <v>3331336791</v>
      </c>
      <c r="L144" s="100" t="e">
        <f>+IF(AND(K144&gt;0,O144="Ejecución"),(K144/877802)*Tabla28[[#This Row],[% participación]],IF(AND(K144&gt;0,O144&lt;&gt;"Ejecución"),"-",""))</f>
        <v>#VALUE!</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f t="shared" si="4"/>
        <v>3331336791</v>
      </c>
      <c r="L145" s="100" t="e">
        <f>+IF(AND(K145&gt;0,O145="Ejecución"),(K145/877802)*Tabla28[[#This Row],[% participación]],IF(AND(K145&gt;0,O145&lt;&gt;"Ejecución"),"-",""))</f>
        <v>#VALUE!</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f t="shared" si="4"/>
        <v>3331336791</v>
      </c>
      <c r="L146" s="100" t="e">
        <f>+IF(AND(K146&gt;0,O146="Ejecución"),(K146/877802)*Tabla28[[#This Row],[% participación]],IF(AND(K146&gt;0,O146&lt;&gt;"Ejecución"),"-",""))</f>
        <v>#VALUE!</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f t="shared" si="4"/>
        <v>3331336791</v>
      </c>
      <c r="L147" s="100" t="e">
        <f>+IF(AND(K147&gt;0,O147="Ejecución"),(K147/877802)*Tabla28[[#This Row],[% participación]],IF(AND(K147&gt;0,O147&lt;&gt;"Ejecución"),"-",""))</f>
        <v>#VALUE!</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f t="shared" si="4"/>
        <v>3331336791</v>
      </c>
      <c r="L148" s="100" t="e">
        <f>+IF(AND(K148&gt;0,O148="Ejecución"),(K148/877802)*Tabla28[[#This Row],[% participación]],IF(AND(K148&gt;0,O148&lt;&gt;"Ejecución"),"-",""))</f>
        <v>#VALUE!</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f t="shared" si="4"/>
        <v>3331336791</v>
      </c>
      <c r="L149" s="100" t="e">
        <f>+IF(AND(K149&gt;0,O149="Ejecución"),(K149/877802)*Tabla28[[#This Row],[% participación]],IF(AND(K149&gt;0,O149&lt;&gt;"Ejecución"),"-",""))</f>
        <v>#VALUE!</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f t="shared" si="4"/>
        <v>3331336791</v>
      </c>
      <c r="L150" s="100" t="e">
        <f>+IF(AND(K150&gt;0,O150="Ejecución"),(K150/877802)*Tabla28[[#This Row],[% participación]],IF(AND(K150&gt;0,O150&lt;&gt;"Ejecución"),"-",""))</f>
        <v>#VALUE!</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f t="shared" si="4"/>
        <v>3331336791</v>
      </c>
      <c r="L151" s="100" t="e">
        <f>+IF(AND(K151&gt;0,O151="Ejecución"),(K151/877802)*Tabla28[[#This Row],[% participación]],IF(AND(K151&gt;0,O151&lt;&gt;"Ejecución"),"-",""))</f>
        <v>#VALUE!</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f t="shared" si="4"/>
        <v>3331336791</v>
      </c>
      <c r="L152" s="100" t="e">
        <f>+IF(AND(K152&gt;0,O152="Ejecución"),(K152/877802)*Tabla28[[#This Row],[% participación]],IF(AND(K152&gt;0,O152&lt;&gt;"Ejecución"),"-",""))</f>
        <v>#VALUE!</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f t="shared" si="4"/>
        <v>3331336791</v>
      </c>
      <c r="L153" s="100" t="e">
        <f>+IF(AND(K153&gt;0,O153="Ejecución"),(K153/877802)*Tabla28[[#This Row],[% participación]],IF(AND(K153&gt;0,O153&lt;&gt;"Ejecución"),"-",""))</f>
        <v>#VALUE!</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f t="shared" si="4"/>
        <v>3331336791</v>
      </c>
      <c r="L154" s="100" t="e">
        <f>+IF(AND(K154&gt;0,O154="Ejecución"),(K154/877802)*Tabla28[[#This Row],[% participación]],IF(AND(K154&gt;0,O154&lt;&gt;"Ejecución"),"-",""))</f>
        <v>#VALUE!</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f t="shared" si="4"/>
        <v>3331336791</v>
      </c>
      <c r="L155" s="100" t="e">
        <f>+IF(AND(K155&gt;0,O155="Ejecución"),(K155/877802)*Tabla28[[#This Row],[% participación]],IF(AND(K155&gt;0,O155&lt;&gt;"Ejecución"),"-",""))</f>
        <v>#VALUE!</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f t="shared" si="4"/>
        <v>3331336791</v>
      </c>
      <c r="L156" s="100" t="e">
        <f>+IF(AND(K156&gt;0,O156="Ejecución"),(K156/877802)*Tabla28[[#This Row],[% participación]],IF(AND(K156&gt;0,O156&lt;&gt;"Ejecución"),"-",""))</f>
        <v>#VALUE!</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f t="shared" si="4"/>
        <v>3331336791</v>
      </c>
      <c r="L157" s="100" t="e">
        <f>+IF(AND(K157&gt;0,O157="Ejecución"),(K157/877802)*Tabla28[[#This Row],[% participación]],IF(AND(K157&gt;0,O157&lt;&gt;"Ejecución"),"-",""))</f>
        <v>#VALUE!</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f t="shared" si="4"/>
        <v>3331336791</v>
      </c>
      <c r="L158" s="100" t="e">
        <f>+IF(AND(K158&gt;0,O158="Ejecución"),(K158/877802)*Tabla28[[#This Row],[% participación]],IF(AND(K158&gt;0,O158&lt;&gt;"Ejecución"),"-",""))</f>
        <v>#VALUE!</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f t="shared" si="4"/>
        <v>3331336791</v>
      </c>
      <c r="L159" s="100" t="e">
        <f>+IF(AND(K159&gt;0,O159="Ejecución"),(K159/877802)*Tabla28[[#This Row],[% participación]],IF(AND(K159&gt;0,O159&lt;&gt;"Ejecución"),"-",""))</f>
        <v>#VALUE!</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f t="shared" si="4"/>
        <v>3331336791</v>
      </c>
      <c r="L160" s="100" t="e">
        <f>+IF(AND(K160&gt;0,O160="Ejecución"),(K160/877802)*Tabla28[[#This Row],[% participación]],IF(AND(K160&gt;0,O160&lt;&gt;"Ejecución"),"-",""))</f>
        <v>#VALUE!</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3.0000000000000001E-3</v>
      </c>
      <c r="G179" s="164">
        <f>IF(F179&gt;0,SUM(E179+F179),"")</f>
        <v>2.3E-2</v>
      </c>
      <c r="H179" s="5"/>
      <c r="I179" s="220" t="s">
        <v>2671</v>
      </c>
      <c r="J179" s="220"/>
      <c r="K179" s="220"/>
      <c r="L179" s="220"/>
      <c r="M179" s="171">
        <v>2.1999999999999999E-2</v>
      </c>
      <c r="O179" s="8"/>
      <c r="Q179" s="19"/>
      <c r="R179" s="158">
        <f>IF(M179&gt;0,SUM(L179+M179),"")</f>
        <v>2.1999999999999999E-2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2.3E-2</v>
      </c>
      <c r="D185" s="91" t="s">
        <v>2628</v>
      </c>
      <c r="E185" s="94">
        <f>+(C185*SUM(K20:K35))</f>
        <v>16392399.344999999</v>
      </c>
      <c r="F185" s="92"/>
      <c r="G185" s="93"/>
      <c r="H185" s="88"/>
      <c r="I185" s="90" t="s">
        <v>2627</v>
      </c>
      <c r="J185" s="165">
        <f>+SUM(M179:M183)</f>
        <v>2.1999999999999999E-2</v>
      </c>
      <c r="K185" s="201" t="s">
        <v>2628</v>
      </c>
      <c r="L185" s="201"/>
      <c r="M185" s="94">
        <f>+J185*(SUM(K20:K35))</f>
        <v>15679686.329999998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2146</v>
      </c>
      <c r="F193" s="5"/>
      <c r="G193" s="5"/>
      <c r="H193" s="146" t="s">
        <v>2676</v>
      </c>
      <c r="J193" s="5"/>
      <c r="K193" s="126">
        <v>38408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2726</v>
      </c>
      <c r="J211" s="27" t="s">
        <v>2622</v>
      </c>
      <c r="K211" s="147" t="s">
        <v>2725</v>
      </c>
      <c r="L211" s="21"/>
      <c r="M211" s="21"/>
      <c r="N211" s="21"/>
      <c r="O211" s="8"/>
    </row>
    <row r="212" spans="1:15" x14ac:dyDescent="0.25">
      <c r="A212" s="9"/>
      <c r="B212" s="27" t="s">
        <v>2619</v>
      </c>
      <c r="C212" s="146" t="s">
        <v>2676</v>
      </c>
      <c r="D212" s="21"/>
      <c r="G212" s="27" t="s">
        <v>2621</v>
      </c>
      <c r="H212" s="147" t="s">
        <v>2727</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L83: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4fb10211-09fb-4e80-9f0b-184718d5d98c"/>
    <ds:schemaRef ds:uri="http://schemas.microsoft.com/office/infopath/2007/PartnerControls"/>
    <ds:schemaRef ds:uri="http://schemas.microsoft.com/office/2006/documentManagement/types"/>
    <ds:schemaRef ds:uri="http://www.w3.org/XML/1998/namespace"/>
    <ds:schemaRef ds:uri="http://purl.org/dc/term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2020-12-29T00:27:19Z</cp:lastPrinted>
  <dcterms:created xsi:type="dcterms:W3CDTF">2020-10-14T21:57:42Z</dcterms:created>
  <dcterms:modified xsi:type="dcterms:W3CDTF">2020-12-29T00:43:01Z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