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Vision Transformadora-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51" i="12" l="1"/>
  <c r="M50" i="12"/>
  <c r="M49" i="12"/>
  <c r="M48" i="12" l="1"/>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<sst xmlns="http://schemas.openxmlformats.org/spreadsheetml/2006/main" count="3071" uniqueCount="2697">
  <si>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</si>
  <si>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</si>
  <si>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</si>
  <si>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</si>
  <si>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</si>
  <si>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</si>
  <si>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</si>
  <si>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</si>
  <si>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</si>
  <si>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</si>
  <si>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</si>
  <si>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</si>
  <si>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</si>
  <si>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</si>
  <si>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</si>
  <si>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</si>
  <si>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</si>
  <si>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</si>
  <si>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</si>
  <si>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</si>
  <si>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</si>
  <si>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</si>
  <si>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</si>
  <si>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</si>
  <si>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</si>
  <si>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</si>
  <si>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</si>
  <si>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</si>
  <si>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</si>
  <si>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</si>
  <si>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</si>
  <si>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</si>
  <si>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</si>
  <si>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</si>
  <si>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</si>
  <si>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</si>
  <si>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</si>
  <si>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</si>
  <si>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</si>
  <si>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</si>
  <si>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</si>
  <si>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</si>
  <si>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</si>
  <si>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</si>
  <si>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</si>
  <si>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</si>
  <si>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</si>
  <si>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</si>
  <si>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</si>
  <si>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</si>
  <si>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</si>
  <si>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</si>
  <si>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</si>
  <si>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</si>
  <si>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</si>
  <si>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</si>
  <si>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</si>
  <si>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</si>
  <si>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</si>
  <si>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</si>
  <si>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</si>
  <si>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</si>
  <si>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</si>
  <si>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</si>
  <si>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</si>
  <si>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</si>
  <si>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</si>
  <si>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</si>
  <si>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</si>
  <si>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</si>
  <si>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</si>
  <si>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</si>
  <si>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</si>
  <si>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</si>
  <si>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</si>
  <si>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</si>
  <si>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</si>
  <si>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</si>
  <si>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</si>
  <si>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</si>
  <si>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</si>
  <si>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</si>
  <si>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</si>
  <si>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</si>
  <si>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</si>
  <si>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</si>
  <si>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</si>
  <si>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</si>
  <si>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</si>
  <si>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</si>
  <si>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</si>
  <si>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</si>
  <si>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</si>
  <si>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</si>
  <si>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</si>
  <si>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</si>
  <si>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</si>
  <si>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</si>
  <si>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</si>
  <si>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</si>
  <si>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</si>
  <si>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</si>
  <si>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</si>
  <si>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</si>
  <si>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</si>
  <si>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</si>
  <si>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</si>
  <si>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</si>
  <si>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</si>
  <si>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</si>
  <si>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</si>
  <si>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</si>
  <si>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</si>
  <si>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</si>
  <si>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</si>
  <si>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</si>
  <si>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</si>
  <si>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</si>
  <si>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</si>
  <si>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</si>
  <si>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</si>
  <si>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</si>
  <si>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</si>
  <si>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</si>
  <si>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</si>
  <si>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</si>
  <si>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</si>
  <si>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</si>
  <si>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</si>
  <si>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</si>
  <si>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</si>
  <si>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</si>
  <si>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</si>
  <si>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</si>
  <si>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</si>
  <si>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</si>
  <si>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</si>
  <si>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</si>
  <si>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</si>
  <si>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</si>
  <si>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</si>
  <si>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</si>
  <si>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</si>
  <si>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</si>
  <si>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</si>
  <si>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</si>
  <si>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</si>
  <si>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</si>
  <si>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</si>
  <si>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</si>
  <si>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</si>
  <si>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</si>
  <si>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</si>
  <si>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</si>
  <si>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</si>
  <si>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</si>
  <si>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</si>
  <si>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</si>
  <si>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</si>
  <si>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</si>
  <si>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</si>
  <si>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</si>
  <si>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</si>
  <si>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</si>
  <si>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</si>
  <si>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</si>
  <si>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</si>
  <si>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</si>
  <si>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</si>
  <si>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</si>
  <si>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</si>
  <si>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</si>
  <si>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</si>
  <si>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</si>
  <si>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</si>
  <si>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</si>
  <si>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</si>
  <si>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</si>
  <si>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</si>
  <si>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</si>
  <si>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</si>
  <si>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</si>
  <si>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</si>
  <si>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</si>
  <si>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</si>
  <si>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</si>
  <si>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</si>
  <si>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</si>
  <si>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</si>
  <si>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</si>
  <si>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</si>
  <si>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</si>
  <si>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</si>
  <si>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</si>
  <si>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</si>
  <si>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</si>
  <si>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</si>
  <si>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</si>
  <si>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</si>
  <si>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</si>
  <si>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</si>
  <si>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</si>
  <si>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</si>
  <si>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</si>
  <si>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</si>
  <si>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</si>
  <si>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</si>
  <si>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</si>
  <si>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</si>
  <si>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</si>
  <si>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</si>
  <si>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</si>
  <si>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</si>
  <si>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</si>
  <si>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</si>
  <si>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</si>
  <si>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</si>
  <si>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</si>
  <si>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</si>
  <si>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</si>
  <si>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</si>
  <si>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</si>
  <si>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</si>
  <si>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</si>
  <si>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</si>
  <si>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</si>
  <si>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</si>
  <si>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</si>
  <si>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</si>
  <si>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</si>
  <si>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</si>
  <si>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</si>
  <si>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</si>
  <si>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</si>
  <si>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</si>
  <si>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</si>
  <si>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</si>
  <si>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</si>
  <si>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</si>
  <si>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</si>
  <si>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</si>
  <si>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</si>
  <si>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</si>
  <si>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</si>
  <si>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</si>
  <si>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</si>
  <si>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</si>
  <si>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</si>
  <si>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</si>
  <si>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</si>
  <si>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</si>
  <si>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</si>
  <si>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</si>
  <si>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</si>
  <si>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</si>
  <si>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</si>
  <si>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</si>
  <si>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</si>
  <si>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</si>
  <si>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</si>
  <si>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</si>
  <si>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</si>
  <si>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</si>
  <si>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</si>
  <si>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</si>
  <si>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</si>
  <si>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</si>
  <si>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</si>
  <si>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</si>
  <si>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</si>
  <si>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</si>
  <si>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</si>
  <si>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</si>
  <si>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</si>
  <si>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</si>
  <si>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</si>
  <si>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</si>
  <si>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</si>
  <si>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</si>
  <si>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</si>
  <si>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</si>
  <si>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</si>
  <si>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</si>
  <si>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</si>
  <si>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</si>
  <si>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</si>
  <si>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</si>
  <si>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</si>
  <si>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</si>
  <si>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</si>
  <si>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</si>
  <si>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</si>
  <si>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</si>
  <si>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</si>
  <si>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</si>
  <si>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</si>
  <si>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</si>
  <si>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</si>
  <si>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</si>
  <si>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</si>
  <si>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</si>
  <si>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</si>
  <si>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</si>
  <si>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</si>
  <si>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</si>
  <si>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</si>
  <si>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</si>
  <si>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</si>
  <si>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</si>
  <si>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</si>
  <si>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</si>
  <si>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</si>
  <si>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</si>
  <si>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</si>
  <si>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</si>
  <si>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</si>
  <si>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</si>
  <si>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</si>
  <si>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</si>
  <si>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</si>
  <si>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</si>
  <si>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</si>
  <si>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</si>
  <si>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</si>
  <si>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</si>
  <si>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</si>
  <si>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</si>
  <si>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</si>
  <si>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</si>
  <si>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</si>
  <si>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</si>
  <si>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</si>
  <si>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</si>
  <si>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</si>
  <si>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</si>
  <si>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</si>
  <si>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</si>
  <si>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</si>
  <si>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</si>
  <si>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</si>
  <si>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</si>
  <si>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</si>
  <si>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</si>
  <si>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</si>
  <si>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</si>
  <si>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</si>
  <si>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</si>
  <si>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</si>
  <si>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</si>
  <si>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</si>
  <si>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</si>
  <si>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</si>
  <si>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</si>
  <si>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</si>
  <si>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</si>
  <si>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</si>
  <si>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</si>
  <si>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</si>
  <si>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</si>
  <si>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</si>
  <si>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</si>
  <si>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</si>
  <si>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</si>
  <si>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</si>
  <si>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</si>
  <si>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</si>
  <si>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</si>
  <si>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</si>
  <si>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</si>
  <si>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</si>
  <si>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</si>
  <si>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</si>
  <si>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</si>
  <si>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</si>
  <si>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</si>
  <si>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</si>
  <si>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</si>
  <si>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</si>
  <si>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</si>
  <si>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</si>
  <si>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</si>
  <si>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</si>
  <si>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</si>
  <si>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</si>
  <si>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</si>
  <si>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</si>
  <si>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</si>
  <si>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</si>
  <si>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</si>
  <si>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</si>
  <si>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</si>
  <si>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</si>
  <si>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</si>
  <si>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</si>
  <si>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</si>
  <si>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</si>
  <si>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</si>
  <si>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</si>
  <si>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</si>
  <si>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</si>
  <si>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</si>
  <si>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</si>
  <si>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</si>
  <si>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</si>
  <si>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</si>
  <si>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</si>
  <si>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</si>
  <si>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</si>
  <si>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</si>
  <si>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</si>
  <si>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</si>
  <si>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</si>
  <si>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</si>
  <si>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</si>
  <si>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</si>
  <si>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</si>
  <si>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</si>
  <si>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</si>
  <si>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</si>
  <si>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</si>
  <si>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</si>
  <si>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</si>
  <si>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</si>
  <si>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</si>
  <si>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</si>
  <si>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</si>
  <si>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</si>
  <si>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</si>
  <si>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</si>
  <si>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</si>
  <si>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</si>
  <si>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</si>
  <si>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</si>
  <si>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</si>
  <si>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</si>
  <si>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</si>
  <si>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</si>
  <si>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</si>
  <si>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</si>
  <si>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</si>
  <si>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</si>
  <si>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</si>
  <si>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</si>
  <si>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</si>
  <si>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</si>
  <si>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</si>
  <si>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</si>
  <si>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</si>
  <si>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</si>
  <si>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</si>
  <si>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</si>
  <si>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</si>
  <si>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</si>
  <si>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</si>
  <si>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</si>
  <si>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</si>
  <si>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</si>
  <si>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</si>
  <si>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</si>
  <si>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</si>
  <si>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</si>
  <si>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</si>
  <si>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</si>
  <si>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</si>
  <si>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</si>
  <si>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</si>
  <si>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</si>
  <si>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</si>
  <si>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</si>
  <si>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</si>
  <si>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</si>
  <si>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</si>
  <si>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</si>
  <si>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</si>
  <si>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</si>
  <si>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</si>
  <si>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</si>
  <si>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</si>
  <si>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</si>
  <si>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</si>
  <si>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</si>
  <si>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</si>
  <si>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</si>
  <si>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</si>
  <si>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</si>
  <si>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</si>
  <si>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</si>
  <si>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</si>
  <si>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</si>
  <si>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</si>
  <si>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</si>
  <si>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</si>
  <si>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</si>
  <si>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</si>
  <si>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</si>
  <si>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</si>
  <si>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</si>
  <si>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</si>
  <si>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</si>
  <si>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</si>
  <si>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</si>
  <si>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</si>
  <si>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</si>
  <si>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</si>
  <si>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</si>
  <si>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</si>
  <si>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</si>
  <si>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</si>
  <si>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</si>
  <si>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</si>
  <si>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</si>
  <si>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</si>
  <si>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</si>
  <si>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</si>
  <si>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</si>
  <si>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</si>
  <si>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</si>
  <si>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</si>
  <si>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</si>
  <si>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</si>
  <si>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</si>
  <si>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</si>
  <si>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</si>
  <si>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</si>
  <si>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</si>
  <si>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</si>
  <si>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</si>
  <si>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</si>
  <si>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</si>
  <si>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</si>
  <si>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</si>
  <si>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</si>
  <si>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</si>
  <si>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</si>
  <si>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</si>
  <si>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</si>
  <si>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</si>
  <si>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</si>
  <si>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</si>
  <si>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</si>
  <si>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</si>
  <si>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</si>
  <si>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</si>
  <si>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</si>
  <si>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</si>
  <si>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</si>
  <si>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</si>
  <si>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</si>
  <si>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</si>
  <si>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</si>
  <si>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</si>
  <si>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</si>
  <si>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</si>
  <si>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</si>
  <si>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</si>
  <si>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</si>
  <si>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</si>
  <si>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</si>
  <si>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</si>
  <si>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</si>
  <si>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</si>
  <si>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</si>
  <si>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</si>
  <si>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</si>
  <si>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</si>
  <si>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</si>
  <si>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</si>
  <si>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</si>
  <si>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</si>
  <si>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</si>
  <si>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</si>
  <si>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</si>
  <si>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</si>
  <si>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</si>
  <si>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</si>
  <si>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</si>
  <si>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</si>
  <si>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</si>
  <si>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</si>
  <si>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</si>
  <si>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</si>
  <si>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</si>
  <si>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</si>
  <si>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</si>
  <si>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</si>
  <si>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</si>
  <si>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</si>
  <si>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</si>
  <si>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</si>
  <si>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</si>
  <si>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</si>
  <si>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</si>
  <si>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</si>
  <si>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</si>
  <si>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</si>
  <si>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</si>
  <si>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</si>
  <si>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</si>
  <si>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</si>
  <si>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</si>
  <si>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</si>
  <si>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</si>
  <si>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</si>
  <si>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</si>
  <si>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</si>
  <si>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</si>
  <si>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</si>
  <si>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</si>
  <si>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</si>
  <si>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</si>
  <si>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</si>
  <si>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</si>
  <si>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</si>
  <si>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</si>
  <si>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</si>
  <si>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</si>
  <si>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</si>
  <si>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</si>
  <si>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</si>
  <si>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</si>
  <si>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</si>
  <si>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</si>
  <si>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</si>
  <si>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</si>
  <si>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</si>
  <si>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</si>
  <si>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</si>
  <si>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</si>
  <si>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</si>
  <si>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</si>
  <si>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</si>
  <si>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</si>
  <si>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</si>
  <si>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</si>
  <si>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</si>
  <si>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</si>
  <si>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</si>
  <si>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</si>
  <si>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</si>
  <si>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</si>
  <si>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</si>
  <si>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</si>
  <si>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</si>
  <si>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</si>
  <si>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</si>
  <si>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</si>
  <si>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</si>
  <si>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</si>
  <si>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</si>
  <si>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</si>
  <si>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</si>
  <si>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</si>
  <si>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</si>
  <si>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</si>
  <si>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</si>
  <si>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</si>
  <si>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</si>
  <si>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</si>
  <si>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</si>
  <si>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</si>
  <si>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</si>
  <si>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</si>
  <si>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</si>
  <si>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</si>
  <si>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</si>
  <si>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</si>
  <si>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</si>
  <si>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</si>
  <si>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</si>
  <si>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</si>
  <si>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</si>
  <si>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</si>
  <si>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</si>
  <si>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</si>
  <si>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</si>
  <si>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</si>
  <si>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</si>
  <si>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</si>
  <si>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</si>
  <si>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</si>
  <si>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</si>
  <si>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</si>
  <si>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</si>
  <si>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</si>
  <si>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</si>
  <si>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</si>
  <si>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</si>
  <si>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</si>
  <si>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</si>
  <si>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</si>
  <si>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</si>
  <si>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</si>
  <si>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</si>
  <si>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</si>
  <si>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</si>
  <si>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</si>
  <si>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</si>
  <si>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</si>
  <si>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</si>
  <si>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</si>
  <si>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</si>
  <si>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</si>
  <si>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</si>
  <si>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</si>
  <si>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</si>
  <si>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</si>
  <si>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</si>
  <si>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</si>
  <si>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</si>
  <si>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</si>
  <si>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</si>
  <si>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</si>
  <si>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</si>
  <si>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</si>
  <si>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</si>
  <si>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</si>
  <si>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</si>
  <si>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</si>
  <si>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</si>
  <si>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</si>
  <si>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</si>
  <si>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</si>
  <si>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</si>
  <si>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</si>
  <si>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</si>
  <si>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</si>
  <si>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</si>
  <si>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</si>
  <si>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</si>
  <si>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</si>
  <si>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</si>
  <si>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</si>
  <si>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</si>
  <si>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</si>
  <si>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</si>
  <si>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</si>
  <si>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</si>
  <si>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</si>
  <si>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</si>
  <si>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</si>
  <si>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</si>
  <si>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</si>
  <si>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</si>
  <si>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</si>
  <si>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</si>
  <si>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</si>
  <si>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</si>
  <si>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</si>
  <si>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</si>
  <si>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</si>
  <si>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</si>
  <si>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</si>
  <si>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</si>
  <si>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</si>
  <si>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</si>
  <si>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</si>
  <si>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</si>
  <si>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</si>
  <si>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</si>
  <si>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</si>
  <si>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</si>
  <si>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</si>
  <si>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</si>
  <si>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</si>
  <si>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</si>
  <si>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</si>
  <si>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</si>
  <si>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</si>
  <si>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</si>
  <si>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</si>
  <si>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</si>
  <si>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</si>
  <si>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</si>
  <si>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</si>
  <si>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</si>
  <si>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</si>
  <si>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</si>
  <si>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</si>
  <si>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</si>
  <si>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</si>
  <si>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</si>
  <si>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</si>
  <si>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</si>
  <si>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</si>
  <si>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</si>
  <si>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</si>
  <si>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</si>
  <si>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</si>
  <si>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</si>
  <si>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</si>
  <si>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</si>
  <si>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</si>
  <si>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</si>
  <si>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</si>
  <si>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</si>
  <si>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</si>
  <si>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</si>
  <si>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</si>
  <si>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</si>
  <si>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</si>
  <si>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</si>
  <si>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</si>
  <si>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</si>
  <si>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</si>
  <si>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</si>
  <si>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</si>
  <si>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</si>
  <si>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</si>
  <si>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</si>
  <si>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</si>
  <si>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</si>
  <si>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</si>
  <si>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</si>
  <si>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</si>
  <si>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</si>
  <si>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</si>
  <si>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</si>
  <si>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</si>
  <si>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</si>
  <si>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</si>
  <si>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</si>
  <si>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</si>
  <si>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</si>
  <si>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</si>
  <si>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</si>
  <si>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</si>
  <si>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</si>
  <si>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</si>
  <si>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</si>
  <si>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</si>
  <si>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</si>
  <si>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</si>
  <si>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</si>
  <si>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</si>
  <si>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</si>
  <si>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</si>
  <si>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</si>
  <si>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</si>
  <si>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</si>
  <si>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</si>
  <si>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</si>
  <si>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</si>
  <si>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</si>
  <si>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</si>
  <si>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</si>
  <si>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</si>
  <si>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</si>
  <si>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</si>
  <si>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</si>
  <si>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</si>
  <si>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</si>
  <si>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</si>
  <si>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</si>
  <si>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</si>
  <si>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</si>
  <si>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</si>
  <si>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</si>
  <si>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</si>
  <si>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</si>
  <si>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</si>
  <si>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</si>
  <si>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</si>
  <si>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</si>
  <si>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</si>
  <si>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</si>
  <si>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</si>
  <si>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</si>
  <si>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</si>
  <si>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</si>
  <si>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</si>
  <si>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</si>
  <si>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</si>
  <si>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</si>
  <si>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</si>
  <si>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</si>
  <si>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</si>
  <si>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</si>
  <si>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</si>
  <si>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</si>
  <si>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</si>
  <si>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</si>
  <si>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</si>
  <si>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</si>
  <si>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</si>
  <si>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</si>
  <si>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</si>
  <si>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</si>
  <si>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</si>
  <si>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</si>
  <si>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</si>
  <si>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</si>
  <si>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</si>
  <si>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</si>
  <si>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</si>
  <si>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</si>
  <si>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</si>
  <si>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</si>
  <si>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</si>
  <si>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</si>
  <si>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</si>
  <si>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</si>
  <si>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</si>
  <si>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</si>
  <si>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</si>
  <si>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</si>
  <si>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</si>
  <si>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</si>
  <si>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</si>
  <si>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</si>
  <si>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</si>
  <si>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</si>
  <si>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</si>
  <si>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</si>
  <si>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</si>
  <si>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</si>
  <si>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</si>
  <si>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</si>
  <si>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</si>
  <si>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</si>
  <si>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</si>
  <si>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</si>
  <si>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</si>
  <si>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</si>
  <si>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</si>
  <si>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</si>
  <si>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</si>
  <si>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</si>
  <si>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</si>
  <si>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</si>
  <si>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</si>
  <si>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</si>
  <si>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</si>
  <si>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</si>
  <si>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</si>
  <si>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</si>
  <si>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</si>
  <si>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</si>
  <si>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</si>
  <si>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</si>
  <si>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</si>
  <si>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</si>
  <si>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</si>
  <si>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</si>
  <si>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</si>
  <si>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</si>
  <si>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</si>
  <si>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</si>
  <si>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</si>
  <si>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</si>
  <si>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</si>
  <si>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</si>
  <si>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</si>
  <si>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</si>
  <si>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</si>
  <si>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</si>
  <si>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</si>
  <si>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</si>
  <si>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</si>
  <si>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</si>
  <si>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</si>
  <si>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</si>
  <si>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</si>
  <si>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</si>
  <si>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</si>
  <si>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</si>
  <si>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</si>
  <si>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</si>
  <si>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</si>
  <si>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</si>
  <si>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</si>
  <si>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</si>
  <si>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</si>
  <si>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</si>
  <si>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</si>
  <si>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</si>
  <si>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</si>
  <si>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</si>
  <si>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</si>
  <si>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</si>
  <si>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</si>
  <si>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</si>
  <si>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</si>
  <si>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</si>
  <si>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</si>
  <si>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</si>
  <si>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</si>
  <si>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</si>
  <si>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</si>
  <si>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</si>
  <si>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</si>
  <si>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</si>
  <si>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</si>
  <si>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</si>
  <si>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</si>
  <si>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</si>
  <si>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</si>
  <si>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</si>
  <si>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</si>
  <si>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</si>
  <si>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</si>
  <si>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</si>
  <si>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</si>
  <si>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</si>
  <si>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</si>
  <si>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</si>
  <si>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</si>
  <si>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</si>
  <si>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</si>
  <si>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</si>
  <si>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</si>
  <si>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</si>
  <si>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</si>
  <si>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</si>
  <si>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</si>
  <si>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</si>
  <si>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</si>
  <si>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</si>
  <si>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</si>
  <si>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</si>
  <si>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</si>
  <si>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</si>
  <si>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</si>
  <si>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</si>
  <si>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</si>
  <si>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</si>
  <si>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</si>
  <si>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</si>
  <si>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</si>
  <si>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</si>
  <si>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</si>
  <si>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</si>
  <si>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</si>
  <si>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</si>
  <si>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</si>
  <si>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</si>
  <si>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</si>
  <si>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</si>
  <si>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</si>
  <si>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</si>
  <si>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</si>
  <si>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</si>
  <si>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</si>
  <si>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</si>
  <si>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</si>
  <si>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</si>
  <si>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</si>
  <si>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</si>
  <si>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</si>
  <si>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</si>
  <si>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</si>
  <si>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</si>
  <si>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</si>
  <si>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</si>
  <si>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</si>
  <si>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</si>
  <si>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</si>
  <si>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</si>
  <si>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</si>
  <si>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</si>
  <si>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</si>
  <si>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</si>
  <si>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</si>
  <si>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</si>
  <si>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</si>
  <si>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</si>
  <si>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</si>
  <si>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</si>
  <si>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</si>
  <si>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</si>
  <si>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</si>
  <si>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</si>
  <si>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</si>
  <si>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</si>
  <si>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</si>
  <si>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</si>
  <si>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</si>
  <si>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</si>
  <si>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</si>
  <si>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</si>
  <si>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</si>
  <si>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</si>
  <si>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</si>
  <si>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</si>
  <si>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</si>
  <si>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</si>
  <si>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</si>
  <si>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</si>
  <si>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</si>
  <si>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</si>
  <si>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</si>
  <si>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</si>
  <si>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</si>
  <si>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</si>
  <si>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</si>
  <si>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</si>
  <si>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</si>
  <si>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</si>
  <si>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</si>
  <si>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</si>
  <si>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</si>
  <si>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</si>
  <si>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</si>
  <si>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</si>
  <si>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</si>
  <si>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</si>
  <si>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</si>
  <si>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</si>
  <si>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</si>
  <si>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</si>
  <si>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</si>
  <si>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</si>
  <si>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</si>
  <si>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</si>
  <si>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</si>
  <si>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</si>
  <si>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</si>
  <si>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</si>
  <si>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</si>
  <si>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</si>
  <si>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</si>
  <si>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</si>
  <si>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</si>
  <si>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</si>
  <si>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</si>
  <si>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</si>
  <si>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</si>
  <si>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</si>
  <si>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</si>
  <si>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</si>
  <si>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</si>
  <si>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</si>
  <si>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</si>
  <si>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</si>
  <si>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</si>
  <si>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</si>
  <si>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</si>
  <si>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</si>
  <si>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</si>
  <si>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</si>
  <si>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</si>
  <si>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</si>
  <si>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</si>
  <si>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</si>
  <si>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</si>
  <si>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</si>
  <si>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</si>
  <si>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</si>
  <si>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</si>
  <si>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</si>
  <si>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</si>
  <si>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</si>
  <si>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</si>
  <si>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</si>
  <si>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</si>
  <si>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</si>
  <si>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</si>
  <si>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</si>
  <si>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</si>
  <si>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</si>
  <si>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</si>
  <si>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</si>
  <si>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</si>
  <si>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</si>
  <si>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</si>
  <si>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</si>
  <si>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</si>
  <si>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</si>
  <si>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</si>
  <si>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</si>
  <si>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</si>
  <si>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</si>
  <si>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</si>
  <si>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</si>
  <si>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</si>
  <si>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</si>
  <si>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</si>
  <si>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</si>
  <si>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</si>
  <si>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</si>
  <si>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</si>
  <si>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</si>
  <si>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</si>
  <si>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</si>
  <si>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</si>
  <si>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</si>
  <si>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</si>
  <si>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</si>
  <si>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</si>
  <si>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</si>
  <si>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</si>
  <si>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</si>
  <si>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</si>
  <si>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</si>
  <si>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</si>
  <si>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</si>
  <si>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</si>
  <si>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</si>
  <si>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</si>
  <si>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</si>
  <si>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</si>
  <si>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</si>
  <si>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</si>
  <si>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</si>
  <si>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</si>
  <si>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</si>
  <si>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</si>
  <si>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</si>
  <si>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</si>
  <si>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</si>
  <si>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</si>
  <si>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</si>
  <si>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</si>
  <si>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</si>
  <si>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</si>
  <si>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</si>
  <si>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</si>
  <si>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</si>
  <si>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</si>
  <si>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</si>
  <si>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</si>
  <si>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</si>
  <si>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</si>
  <si>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</si>
  <si>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</si>
  <si>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</si>
  <si>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</si>
  <si>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</si>
  <si>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</si>
  <si>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</si>
  <si>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</si>
  <si>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</si>
  <si>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</si>
  <si>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</si>
  <si>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</si>
  <si>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</si>
  <si>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</si>
  <si>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</si>
  <si>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</si>
  <si>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</si>
  <si>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</si>
  <si>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</si>
  <si>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</si>
  <si>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</si>
  <si>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</si>
  <si>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</si>
  <si>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</si>
  <si>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</si>
  <si>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</si>
  <si>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</si>
  <si>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</si>
  <si>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</si>
  <si>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</si>
  <si>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</si>
  <si>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</si>
  <si>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</si>
  <si>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</si>
  <si>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</si>
  <si>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</si>
  <si>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</si>
  <si>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</si>
  <si>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</si>
  <si>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</si>
  <si>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</si>
  <si>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</si>
  <si>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</si>
  <si>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</si>
  <si>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</si>
  <si>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</si>
  <si>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</si>
  <si>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</si>
  <si>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</si>
  <si>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</si>
  <si>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</si>
  <si>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</si>
  <si>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</si>
  <si>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</si>
  <si>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</si>
  <si>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</si>
  <si>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</si>
  <si>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</si>
  <si>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</si>
  <si>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</si>
  <si>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</si>
  <si>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</si>
  <si>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</si>
  <si>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</si>
  <si>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</si>
  <si>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</si>
  <si>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</si>
  <si>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</si>
  <si>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</si>
  <si>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</si>
  <si>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</si>
  <si>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</si>
  <si>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</si>
  <si>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</si>
  <si>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</si>
  <si>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</si>
  <si>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</si>
  <si>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</si>
  <si>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</si>
  <si>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</si>
  <si>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</si>
  <si>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</si>
  <si>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</si>
  <si>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</si>
  <si>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</si>
  <si>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</si>
  <si>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</si>
  <si>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</si>
  <si>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</si>
  <si>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</si>
  <si>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</si>
  <si>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</si>
  <si>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</si>
  <si>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</si>
  <si>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</si>
  <si>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</si>
  <si>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</si>
  <si>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</si>
  <si>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</si>
  <si>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</si>
  <si>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</si>
  <si>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</si>
  <si>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</si>
  <si>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</si>
  <si>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</si>
  <si>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</si>
  <si>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</si>
  <si>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</si>
  <si>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</si>
  <si>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</si>
  <si>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</si>
  <si>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</si>
  <si>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</si>
  <si>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</si>
  <si>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</si>
  <si>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</si>
  <si>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</si>
  <si>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</si>
  <si>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</si>
  <si>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</si>
  <si>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</si>
  <si>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</si>
  <si>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</si>
  <si>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</si>
  <si>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</si>
  <si>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</si>
  <si>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</si>
  <si>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</si>
  <si>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</si>
  <si>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</si>
  <si>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</si>
  <si>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</si>
  <si>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</si>
  <si>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</si>
  <si>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</si>
  <si>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</si>
  <si>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</si>
  <si>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</si>
  <si>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</si>
  <si>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</si>
  <si>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</si>
  <si>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</si>
  <si>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</si>
  <si>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</si>
  <si>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</si>
  <si>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</si>
  <si>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</si>
  <si>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</si>
  <si>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</si>
  <si>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</si>
  <si>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</si>
  <si>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</si>
  <si>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</si>
  <si>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</si>
  <si>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</si>
  <si>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</si>
  <si>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</si>
  <si>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</si>
  <si>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</si>
  <si>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</si>
  <si>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</si>
  <si>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</si>
  <si>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</si>
  <si>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</si>
  <si>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</si>
  <si>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</si>
  <si>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</si>
  <si>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</si>
  <si>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</si>
  <si>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</si>
  <si>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</si>
  <si>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</si>
  <si>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</si>
  <si>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</si>
  <si>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</si>
  <si>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</si>
  <si>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</si>
  <si>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</si>
  <si>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</si>
  <si>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</si>
  <si>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</si>
  <si>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</si>
  <si>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</si>
  <si>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</si>
  <si>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</si>
  <si>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</si>
  <si>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</si>
  <si>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</si>
  <si>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</si>
  <si>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</si>
  <si>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</si>
  <si>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</si>
  <si>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</si>
  <si>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</si>
  <si>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</si>
  <si>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</si>
  <si>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</si>
  <si>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</si>
  <si>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</si>
  <si>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</si>
  <si>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</si>
  <si>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</si>
  <si>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</si>
  <si>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</si>
  <si>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</si>
  <si>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</si>
  <si>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</si>
  <si>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</si>
  <si>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</si>
  <si>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</si>
  <si>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</si>
  <si>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</si>
  <si>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</si>
  <si>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</si>
  <si>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</si>
  <si>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</si>
  <si>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</si>
  <si>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</si>
  <si>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</si>
  <si>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</si>
  <si>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</si>
  <si>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</si>
  <si>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</si>
  <si>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</si>
  <si>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</si>
  <si>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</si>
  <si>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</si>
  <si>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</si>
  <si>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</si>
  <si>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</si>
  <si>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</si>
  <si>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</si>
  <si>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</si>
  <si>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</si>
  <si>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</si>
  <si>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</si>
  <si>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</si>
  <si>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</si>
  <si>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</si>
  <si>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</si>
  <si>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</si>
  <si>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</si>
  <si>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</si>
  <si>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</si>
  <si>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</si>
  <si>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</si>
  <si>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</si>
  <si>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</si>
  <si>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</si>
  <si>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</si>
  <si>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</si>
  <si>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</si>
  <si>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</si>
  <si>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</si>
  <si>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</si>
  <si>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</si>
  <si>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</si>
  <si>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</si>
  <si>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</si>
  <si>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</si>
  <si>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</si>
  <si>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</si>
  <si>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</si>
  <si>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</si>
  <si>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</si>
  <si>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</si>
  <si>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</si>
  <si>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</si>
  <si>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</si>
  <si>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</si>
  <si>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</si>
  <si>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</si>
  <si>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</si>
  <si>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</si>
  <si>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</si>
  <si>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</si>
  <si>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</si>
  <si>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</si>
  <si>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</si>
  <si>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</si>
  <si>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</si>
  <si>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</si>
  <si>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</si>
  <si>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</si>
  <si>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</si>
  <si>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</si>
  <si>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</si>
  <si>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</si>
  <si>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</si>
  <si>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</si>
  <si>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</si>
  <si>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</si>
  <si>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</si>
  <si>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</si>
  <si>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</si>
  <si>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</si>
  <si>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</si>
  <si>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</si>
  <si>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</si>
  <si>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</si>
  <si>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</si>
  <si>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</si>
  <si>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</si>
  <si>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</si>
  <si>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</si>
  <si>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</si>
  <si>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</si>
  <si>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</si>
  <si>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</si>
  <si>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</si>
  <si>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</si>
  <si>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</si>
  <si>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</si>
  <si>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</si>
  <si>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</si>
  <si>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</si>
  <si>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</si>
  <si>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</si>
  <si>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</si>
  <si>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</si>
  <si>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</si>
  <si>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</si>
  <si>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</si>
  <si>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</si>
  <si>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</si>
  <si>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</si>
  <si>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</si>
  <si>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</si>
  <si>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</si>
  <si>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</si>
  <si>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</si>
  <si>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</si>
  <si>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</si>
  <si>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</si>
  <si>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</si>
  <si>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</si>
  <si>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</si>
  <si>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</si>
  <si>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</si>
  <si>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</si>
  <si>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</si>
  <si>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</si>
  <si>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</si>
  <si>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</si>
  <si>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</si>
  <si>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</si>
  <si>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</si>
  <si>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</si>
  <si>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</si>
  <si>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</si>
  <si>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</si>
  <si>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</si>
  <si>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</si>
  <si>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</si>
  <si>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</si>
  <si>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</si>
  <si>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</si>
  <si>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</si>
  <si>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</si>
  <si>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</si>
  <si>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</si>
  <si>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</si>
  <si>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</si>
  <si>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</si>
  <si>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</si>
  <si>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</si>
  <si>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</si>
  <si>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</si>
  <si>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</si>
  <si>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</si>
  <si>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</si>
  <si>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</si>
  <si>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</si>
  <si>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</si>
  <si>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</si>
  <si>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</si>
  <si>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</si>
  <si>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</si>
  <si>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</si>
  <si>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</si>
  <si>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</si>
  <si>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</si>
  <si>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</si>
  <si>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</si>
  <si>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</si>
  <si>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</si>
  <si>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</si>
  <si>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</si>
  <si>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</si>
  <si>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</si>
  <si>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</si>
  <si>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</si>
  <si>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</si>
  <si>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</si>
  <si>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</si>
  <si>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</si>
  <si>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</si>
  <si>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</si>
  <si>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</si>
  <si>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</si>
  <si>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</si>
  <si>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</si>
  <si>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</si>
  <si>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</si>
  <si>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</si>
  <si>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</si>
  <si>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</si>
  <si>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</si>
  <si>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</si>
  <si>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</si>
  <si>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</si>
  <si>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</si>
  <si>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</si>
  <si>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</si>
  <si>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</si>
  <si>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</si>
  <si>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</si>
  <si>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</si>
  <si>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</si>
  <si>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</si>
  <si>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</si>
  <si>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</si>
  <si>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</si>
  <si>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</si>
  <si>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</si>
  <si>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</si>
  <si>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</si>
  <si>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</si>
  <si>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</si>
  <si>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</si>
  <si>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</si>
  <si>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</si>
  <si>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</si>
  <si>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</si>
  <si>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</si>
  <si>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</si>
  <si>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</si>
  <si>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</si>
  <si>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</si>
  <si>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</si>
  <si>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</si>
  <si>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</si>
  <si>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</si>
  <si>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</si>
  <si>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</si>
  <si>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</si>
  <si>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</si>
  <si>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</si>
  <si>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</si>
  <si>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</si>
  <si>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</si>
  <si>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</si>
  <si>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</si>
  <si>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</si>
  <si>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</si>
  <si>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</si>
  <si>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</si>
  <si>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</si>
  <si>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</si>
  <si>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</si>
  <si>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</si>
  <si>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</si>
  <si>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</si>
  <si>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</si>
  <si>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</si>
  <si>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</si>
  <si>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</si>
  <si>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</si>
  <si>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</si>
  <si>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</si>
  <si>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</si>
  <si>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</si>
  <si>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</si>
  <si>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</si>
  <si>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</si>
  <si>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</si>
  <si>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</si>
  <si>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</si>
  <si>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</si>
  <si>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</si>
  <si>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</si>
  <si>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</si>
  <si>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</si>
  <si>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</si>
  <si>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</si>
  <si>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</si>
  <si>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</si>
  <si>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</si>
  <si>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</si>
  <si>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</si>
  <si>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</si>
  <si>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</si>
  <si>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</si>
  <si>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</si>
  <si>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</si>
  <si>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</si>
  <si>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</si>
  <si>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</si>
  <si>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</si>
  <si>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</si>
  <si>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</si>
  <si>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</si>
  <si>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</si>
  <si>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</si>
  <si>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</si>
  <si>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</si>
  <si>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</si>
  <si>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</si>
  <si>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</si>
  <si>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</si>
  <si>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</si>
  <si>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</si>
  <si>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</si>
  <si>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</si>
  <si>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</si>
  <si>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</si>
  <si>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</si>
  <si>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</si>
  <si>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</si>
  <si>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</si>
  <si>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</si>
  <si>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</si>
  <si>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</si>
  <si>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</si>
  <si>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</si>
  <si>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</si>
  <si>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</si>
  <si>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</si>
  <si>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</si>
  <si>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</si>
  <si>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</si>
  <si>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</si>
  <si>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</si>
  <si>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</si>
  <si>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</si>
  <si>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</si>
  <si>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</si>
  <si>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</si>
  <si>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</si>
  <si>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</si>
  <si>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</si>
  <si>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</si>
  <si>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</si>
  <si>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</si>
  <si>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</si>
  <si>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</si>
  <si>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</si>
  <si>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</si>
  <si>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</si>
  <si>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</si>
  <si>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</si>
  <si>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</si>
  <si>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</si>
  <si>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</si>
  <si>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</si>
  <si>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</si>
  <si>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</si>
  <si>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</si>
  <si>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</si>
  <si>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</si>
  <si>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</si>
  <si>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</si>
  <si>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</si>
  <si>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</si>
  <si>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</si>
  <si>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</si>
  <si>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</si>
  <si>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</si>
  <si>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</si>
  <si>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</si>
  <si>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</si>
  <si>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</si>
  <si>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</si>
  <si>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</si>
  <si>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</si>
  <si>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</si>
  <si>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</si>
  <si>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</si>
  <si>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</si>
  <si>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</si>
  <si>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</si>
  <si>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</si>
  <si>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</si>
  <si>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</si>
  <si>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</si>
  <si>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</si>
  <si>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</si>
  <si>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</si>
  <si>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</si>
  <si>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</si>
  <si>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</si>
  <si>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</si>
  <si>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</si>
  <si>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</si>
  <si>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</si>
  <si>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</si>
  <si>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</si>
  <si>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</si>
  <si>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</si>
  <si>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</si>
  <si>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</si>
  <si>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</si>
  <si>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</si>
  <si>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</si>
  <si>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</si>
  <si>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</si>
  <si>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</si>
  <si>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</si>
  <si>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</si>
  <si>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</si>
  <si>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</si>
  <si>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</si>
  <si>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</si>
  <si>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</si>
  <si>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</si>
  <si>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</si>
  <si>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</si>
  <si>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</si>
  <si>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</si>
  <si>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</si>
  <si>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</si>
  <si>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</si>
  <si>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</si>
  <si>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</si>
  <si>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</si>
  <si>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</si>
  <si>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</si>
  <si>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</si>
  <si>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</si>
  <si>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</si>
  <si>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</si>
  <si>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</si>
  <si>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</si>
  <si>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</si>
  <si>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</si>
  <si>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</si>
  <si>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</si>
  <si>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</si>
  <si>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</si>
  <si>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</si>
  <si>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</si>
  <si>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</si>
  <si>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</si>
  <si>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</si>
  <si>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</si>
  <si>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</si>
  <si>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</si>
  <si>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</si>
  <si>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</si>
  <si>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</si>
  <si>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</si>
  <si>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</si>
  <si>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</si>
  <si>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</si>
  <si>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</si>
  <si>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</si>
  <si>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</si>
  <si>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</si>
  <si>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</si>
  <si>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</si>
  <si>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</si>
  <si>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</si>
  <si>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</si>
  <si>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</si>
  <si>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</si>
  <si>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</si>
  <si>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</si>
  <si>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</si>
  <si>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</si>
  <si>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</si>
  <si>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</si>
  <si>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</si>
  <si>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</si>
  <si>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</si>
  <si>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</si>
  <si>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</si>
  <si>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</si>
  <si>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</si>
  <si>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</si>
  <si>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</si>
  <si>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</si>
  <si>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</si>
  <si>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</si>
  <si>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</si>
  <si>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</si>
  <si>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</si>
  <si>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</si>
  <si>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</si>
  <si>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</si>
  <si>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</si>
  <si>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</si>
  <si>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</si>
  <si>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</si>
  <si>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</si>
  <si>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</si>
  <si>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</si>
  <si>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</si>
  <si>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</si>
  <si>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</si>
  <si>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</si>
  <si>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</si>
  <si>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</si>
  <si>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</si>
  <si>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</si>
  <si>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</si>
  <si>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</si>
  <si>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</si>
  <si>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</si>
  <si>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</si>
  <si>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</si>
  <si>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</si>
  <si>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</si>
  <si>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</si>
  <si>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</si>
  <si>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</si>
  <si>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</si>
  <si>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</si>
  <si>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</si>
  <si>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</si>
  <si>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</si>
  <si>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</si>
  <si>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</si>
  <si>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</si>
  <si>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</si>
  <si>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</si>
  <si>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</si>
  <si>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</si>
  <si>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</si>
  <si>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</si>
  <si>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</si>
  <si>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</si>
  <si>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</si>
  <si>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</si>
  <si>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</si>
  <si>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</si>
  <si>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</si>
  <si>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</si>
  <si>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</si>
  <si>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</si>
  <si>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</si>
  <si>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</si>
  <si>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</si>
  <si>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</si>
  <si>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</si>
  <si>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</si>
  <si>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</si>
  <si>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</si>
  <si>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</si>
  <si>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</si>
  <si>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</si>
  <si>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</si>
  <si>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</si>
  <si>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</si>
  <si>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</si>
  <si>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</si>
  <si>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</si>
  <si>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</si>
  <si>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</si>
  <si>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</si>
  <si>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</si>
  <si>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</si>
  <si>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</si>
  <si>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</si>
  <si>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</si>
  <si>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</si>
  <si>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</si>
  <si>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</si>
  <si>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</si>
  <si>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</si>
  <si>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</si>
  <si>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</si>
  <si>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</si>
  <si>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</si>
  <si>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</si>
  <si>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</si>
  <si>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</si>
  <si>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</si>
  <si>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</si>
  <si>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</si>
  <si>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</si>
  <si>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</si>
  <si>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</si>
  <si>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</si>
  <si>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</si>
  <si>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</si>
  <si>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</si>
  <si>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</si>
  <si>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</si>
  <si>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</si>
  <si>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</si>
  <si>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</si>
  <si>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</si>
  <si>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</si>
  <si>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</si>
  <si>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</si>
  <si>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</si>
  <si>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</si>
  <si>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</si>
  <si>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</si>
  <si>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</si>
  <si>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</si>
  <si>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</si>
  <si>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</si>
  <si>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</si>
  <si>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</si>
  <si>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</si>
  <si>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</si>
  <si>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</si>
  <si>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</si>
  <si>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</si>
  <si>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</si>
  <si>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</si>
  <si>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</si>
  <si>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</si>
  <si>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</si>
  <si>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</si>
  <si>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</si>
  <si>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</si>
  <si>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</si>
  <si>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</si>
  <si>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</si>
  <si>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</si>
  <si>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</si>
  <si>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</si>
  <si>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</si>
  <si>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</si>
  <si>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</si>
  <si>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</si>
  <si>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</si>
  <si>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</si>
  <si>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</si>
  <si>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</si>
  <si>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</si>
  <si>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</si>
  <si>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</si>
  <si>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</si>
  <si>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</si>
  <si>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</si>
  <si>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</si>
  <si>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</si>
  <si>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</si>
  <si>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</si>
  <si>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</si>
  <si>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</si>
  <si>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</si>
  <si>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</si>
  <si>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</si>
  <si>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</si>
  <si>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</si>
  <si>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</si>
  <si>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</si>
  <si>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</si>
  <si>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</si>
  <si>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</si>
  <si>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</si>
  <si>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</si>
  <si>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</si>
  <si>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</si>
  <si>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</si>
  <si>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</si>
  <si>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</si>
  <si>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</si>
  <si>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</si>
  <si>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</si>
  <si>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</si>
  <si>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</si>
  <si>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</si>
  <si>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</si>
  <si>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</si>
  <si>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</si>
  <si>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</si>
  <si>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</si>
  <si>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</si>
  <si>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</si>
  <si>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</si>
  <si>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</si>
  <si>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</si>
  <si>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</si>
  <si>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</si>
  <si>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</si>
  <si>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</si>
  <si>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</si>
  <si>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</si>
  <si>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</si>
  <si>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</si>
  <si>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</si>
  <si>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</si>
  <si>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</si>
  <si>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</si>
  <si>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</si>
  <si>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</si>
  <si>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</si>
  <si>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</si>
  <si>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</si>
  <si>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</si>
  <si>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</si>
  <si>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</si>
  <si>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</si>
  <si>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</si>
  <si>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</si>
  <si>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</si>
  <si>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</si>
  <si>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</si>
  <si>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</si>
  <si>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</si>
  <si>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</si>
  <si>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</si>
  <si>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</si>
  <si>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</si>
  <si>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</si>
  <si>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</si>
  <si>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</si>
  <si>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</si>
  <si>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</si>
  <si>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</si>
  <si>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</si>
  <si>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</si>
  <si>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</si>
  <si>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</si>
  <si>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</si>
  <si>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</si>
  <si>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</si>
  <si>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</si>
  <si>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</si>
  <si>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</si>
  <si>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</si>
  <si>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</si>
  <si>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</si>
  <si>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</si>
  <si>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</si>
  <si>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</si>
  <si>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</si>
  <si>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</si>
  <si>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</si>
  <si>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</si>
  <si>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</si>
  <si>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</si>
  <si>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</si>
  <si>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</si>
  <si>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</si>
  <si>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</si>
  <si>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</si>
  <si>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</si>
  <si>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</si>
  <si>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</si>
  <si>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</si>
  <si>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</si>
  <si>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</si>
  <si>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</si>
  <si>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</si>
  <si>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</si>
  <si>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</si>
  <si>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</si>
  <si>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</si>
  <si>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</si>
  <si>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</si>
  <si>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</si>
  <si>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</si>
  <si>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</si>
  <si>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</si>
  <si>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</si>
  <si>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</si>
  <si>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</si>
  <si>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</si>
  <si>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</si>
  <si>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</si>
  <si>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</si>
  <si>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</si>
  <si>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</si>
  <si>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</si>
  <si>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</si>
  <si>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</si>
  <si>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</si>
  <si>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</si>
  <si>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</si>
  <si>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</si>
  <si>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</si>
  <si>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</si>
  <si>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</si>
  <si>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</si>
  <si>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</si>
  <si>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</si>
  <si>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</si>
  <si>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</si>
  <si>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</si>
  <si>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</si>
  <si>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</si>
  <si>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</si>
  <si>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</si>
  <si>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</si>
  <si>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</si>
  <si>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</si>
  <si>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</si>
  <si>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</si>
  <si>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</si>
  <si>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</si>
  <si>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</si>
  <si>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</si>
  <si>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</si>
  <si>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</si>
  <si>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</si>
  <si>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</si>
  <si>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</si>
  <si>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</si>
  <si>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</si>
  <si>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</si>
  <si>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</si>
  <si>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</si>
  <si>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</si>
  <si>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</si>
  <si>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</si>
  <si>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</si>
  <si>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</si>
  <si>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</si>
  <si>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</si>
  <si>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</si>
  <si>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</si>
  <si>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</si>
  <si>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</si>
  <si>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</si>
  <si>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</si>
  <si>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</si>
  <si>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</si>
  <si>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</si>
  <si>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</si>
  <si>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</si>
  <si>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</si>
  <si>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</si>
  <si>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</si>
  <si>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</si>
  <si>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</si>
  <si>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</si>
  <si>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</si>
  <si>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</si>
  <si>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</si>
  <si>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</si>
  <si>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</si>
  <si>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</si>
  <si>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</si>
  <si>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</si>
  <si>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</si>
  <si>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</si>
  <si>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</si>
  <si>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</si>
  <si>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</si>
  <si>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</si>
  <si>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</si>
  <si>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</si>
  <si>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</si>
  <si>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</si>
  <si>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</si>
  <si>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</si>
  <si>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</si>
  <si>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</si>
  <si>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</si>
  <si>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</si>
  <si>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</si>
  <si>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</si>
  <si>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</si>
  <si>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</si>
  <si>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</si>
  <si>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</si>
  <si>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</si>
  <si>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</si>
  <si>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</si>
  <si>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</si>
  <si>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</si>
  <si>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</si>
  <si>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</si>
  <si>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</si>
  <si>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</si>
  <si>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</si>
  <si>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</si>
  <si>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</si>
  <si>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</si>
  <si>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</si>
  <si>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</si>
  <si>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</si>
  <si>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</si>
  <si>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</si>
  <si>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</si>
  <si>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</si>
  <si>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</si>
  <si>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</si>
  <si>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</si>
  <si>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</si>
  <si>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</si>
  <si>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</si>
  <si>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</si>
  <si>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</si>
  <si>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</si>
  <si>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</si>
  <si>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</si>
  <si>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</si>
  <si>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</si>
  <si>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</si>
  <si>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</si>
  <si>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</si>
  <si>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</si>
  <si>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</si>
  <si>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</si>
  <si>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</si>
  <si>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</si>
  <si>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</si>
  <si>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</si>
  <si>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</si>
  <si>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</si>
  <si>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</si>
  <si>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</si>
  <si>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</si>
  <si>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</si>
  <si>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</si>
  <si>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</si>
  <si>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</si>
  <si>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</si>
  <si>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</si>
  <si>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</si>
  <si>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</si>
  <si>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</si>
  <si>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</si>
  <si>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</si>
  <si>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</si>
  <si>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</si>
  <si>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</si>
  <si>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</si>
  <si>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</si>
  <si>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</si>
  <si>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</si>
  <si>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</si>
  <si>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</si>
  <si>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</si>
  <si>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</si>
  <si>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</si>
  <si>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</si>
  <si>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</si>
  <si>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</si>
  <si>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</si>
  <si>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</si>
  <si>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</si>
  <si>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</si>
  <si>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</si>
  <si>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</si>
  <si>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</si>
  <si>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</si>
  <si>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</si>
  <si>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</si>
  <si>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</si>
  <si>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</si>
  <si>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</si>
  <si>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</si>
  <si>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</si>
  <si>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</si>
  <si>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</si>
  <si>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</si>
  <si>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</si>
  <si>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</si>
  <si>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</si>
  <si>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</si>
  <si>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</si>
  <si>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</si>
  <si>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</si>
  <si>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</si>
  <si>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</si>
  <si>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</si>
  <si>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</si>
  <si>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</si>
  <si>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</si>
  <si>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</si>
  <si>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</si>
  <si>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</si>
  <si>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</si>
  <si>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</si>
  <si>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</si>
  <si>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</si>
  <si>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</si>
  <si>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</si>
  <si>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</si>
  <si>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</si>
  <si>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</si>
  <si>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</si>
  <si>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</si>
  <si>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</si>
  <si>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</si>
  <si>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</si>
  <si>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</si>
  <si>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</si>
  <si>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</si>
  <si>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</si>
  <si>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</si>
  <si>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</si>
  <si>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</si>
  <si>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</si>
  <si>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</si>
  <si>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</si>
  <si>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</si>
  <si>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</si>
  <si>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</si>
  <si>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</si>
  <si>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</si>
  <si>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</si>
  <si>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</si>
  <si>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</si>
  <si>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</si>
  <si>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</si>
  <si>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</si>
  <si>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</si>
  <si>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</si>
  <si>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</si>
  <si>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</si>
  <si>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</si>
  <si>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</si>
  <si>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</si>
  <si>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</si>
  <si>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</si>
  <si>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</si>
  <si>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</si>
  <si>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</si>
  <si>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</si>
  <si>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</si>
  <si>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</si>
  <si>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</si>
  <si>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</si>
  <si>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</si>
  <si>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</si>
  <si>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</si>
  <si>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</si>
  <si>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</si>
  <si>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</si>
  <si>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</si>
  <si>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</si>
  <si>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</si>
  <si>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</si>
  <si>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</si>
  <si>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</si>
  <si>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</si>
  <si>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</si>
  <si>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</si>
  <si>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</si>
  <si>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</si>
  <si>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</si>
  <si>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</si>
  <si>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</si>
  <si>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</si>
  <si>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</si>
  <si>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</si>
  <si>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</si>
  <si>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</si>
  <si>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</si>
  <si>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</si>
  <si>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</si>
  <si>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</si>
  <si>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</si>
  <si>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</si>
  <si>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</si>
  <si>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</si>
  <si>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</si>
  <si>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</si>
  <si>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</si>
  <si>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</si>
  <si>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</si>
  <si>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</si>
  <si>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</si>
  <si>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</si>
  <si>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</si>
  <si>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</si>
  <si>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</si>
  <si>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</si>
  <si>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</si>
  <si>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</si>
  <si>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</si>
  <si>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</si>
  <si>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</si>
  <si>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</si>
  <si>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</si>
  <si>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</si>
  <si>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</si>
  <si>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</si>
  <si>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</si>
  <si>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</si>
  <si>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</si>
  <si>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</si>
  <si>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</si>
  <si>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</si>
  <si>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</si>
  <si>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</si>
  <si>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</si>
  <si>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</si>
  <si>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</si>
  <si>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</si>
  <si>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</si>
  <si>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</si>
  <si>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</si>
  <si>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</si>
  <si>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</si>
  <si>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</si>
  <si>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</si>
  <si>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</si>
  <si>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</si>
  <si>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</si>
  <si>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</si>
  <si>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</si>
  <si>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</si>
  <si>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</si>
  <si>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</si>
  <si>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</si>
  <si>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</si>
  <si>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</si>
  <si>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</si>
  <si>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</si>
  <si>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</si>
  <si>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</si>
  <si>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</si>
  <si>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</si>
  <si>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</si>
  <si>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</si>
  <si>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</si>
  <si>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</si>
  <si>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</si>
  <si>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</si>
  <si>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</si>
  <si>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</si>
  <si>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</si>
  <si>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</si>
  <si>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</si>
  <si>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</si>
  <si>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</si>
  <si>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</si>
  <si>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</si>
  <si>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</si>
  <si>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</si>
  <si>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</si>
  <si>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</si>
  <si>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</si>
  <si>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</si>
  <si>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</si>
  <si>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</si>
  <si>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</si>
  <si>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</si>
  <si>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</si>
  <si>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</si>
  <si>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</si>
  <si>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</si>
  <si>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</si>
  <si>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</si>
  <si>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</si>
  <si>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</si>
  <si>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</si>
  <si>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</si>
  <si>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</si>
  <si>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</si>
  <si>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</si>
  <si>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</si>
  <si>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</si>
  <si>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</si>
  <si>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</si>
  <si>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</si>
  <si>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</si>
  <si>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</si>
  <si>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</si>
  <si>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</si>
  <si>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</si>
  <si>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</si>
  <si>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</si>
  <si>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</si>
  <si>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</si>
  <si>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</si>
  <si>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</si>
  <si>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</si>
  <si>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</si>
  <si>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</si>
  <si>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</si>
  <si>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</si>
  <si>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</si>
  <si>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</si>
  <si>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</si>
  <si>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</si>
  <si>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</si>
  <si>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</si>
  <si>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</si>
  <si>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</si>
  <si>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</si>
  <si>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</si>
  <si>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</si>
  <si>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</si>
  <si>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</si>
  <si>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</si>
  <si>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</si>
  <si>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</si>
  <si>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</si>
  <si>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</si>
  <si>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</si>
  <si>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</si>
  <si>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</si>
  <si>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</si>
  <si>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</si>
  <si>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</si>
  <si>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</si>
  <si>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</si>
  <si>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</si>
  <si>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</si>
  <si>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</si>
  <si>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</si>
  <si>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</si>
  <si>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</si>
  <si>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</si>
  <si>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</si>
  <si>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</si>
  <si>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</si>
  <si>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</si>
  <si>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</si>
  <si>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</si>
  <si>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</si>
  <si>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</si>
  <si>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</si>
  <si>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</si>
  <si>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</si>
  <si>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</si>
  <si>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</si>
  <si>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</si>
  <si>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</si>
  <si>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</si>
  <si>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</si>
  <si>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</si>
  <si>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</si>
  <si>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</si>
  <si>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</si>
  <si>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</si>
  <si>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</si>
  <si>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</si>
  <si>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</si>
  <si>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</si>
  <si>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</si>
  <si>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</si>
  <si>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</si>
  <si>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</si>
  <si>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</si>
  <si>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</si>
  <si>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</si>
  <si>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</si>
  <si>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</si>
  <si>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</si>
  <si>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</si>
  <si>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</si>
  <si>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</si>
  <si>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</si>
  <si>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</si>
  <si>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</si>
  <si>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</si>
  <si>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</si>
  <si>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</si>
  <si>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</si>
  <si>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</si>
  <si>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</si>
  <si>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</si>
  <si>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S/N</t>
  </si>
  <si>
    <t>ALCALDIA DE RIO IRO</t>
  </si>
  <si>
    <t>126-2020</t>
  </si>
  <si>
    <t>prestar los servicios de educación inicialen el marco de la atención integral en desarrollo infantil en medio familiar-DIMF, de conformidad con los manuales operativos de modalidad institucional y familiar, el lineamiento técnico para atención a la primero infancia y las directrices establecidas por el ICBF, en armonía con la política de estado para el desarrollo integral de la primera infancia de cero a siempre</t>
  </si>
  <si>
    <t xml:space="preserve">Coordinador de Proyecto del Contrato 005-2017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</si>
  <si>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FUNDACION PROTEGER DEL CHOCO</t>
  </si>
  <si>
    <t>005-2018</t>
  </si>
  <si>
    <t xml:space="preserve">Atender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</si>
  <si>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Aunar esfuerzos, técnicos, administrativos y financieros para la atención integral los niños y niñas en educación inicial, grado transición y preescolar integral, en el subproceso gestión de la educación inicial en el marco de la atención integral</t>
  </si>
  <si>
    <t>CA-CH-RI-010-2019</t>
  </si>
  <si>
    <t>Coordinador de Proyecto,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t>
  </si>
  <si>
    <t>Uverneys Mosquera Mosquera</t>
  </si>
  <si>
    <t>321 703 03 45</t>
  </si>
  <si>
    <t>uvermos1987@hotmail.com</t>
  </si>
  <si>
    <t>Cra 17 No. 10 – 59 Quibdó choco</t>
  </si>
  <si>
    <t>Domicilio Legal: Cra 17 No. 10 – 59 Quibdó choco</t>
  </si>
  <si>
    <t>DESARROLLAR ACCIONES QUE CONTRIBUYAN AL DESARROLLO INTEGRAL EN MUJERES GESTANTES, MADRES EN PERIODO DE LACTANCIA, NIÑOS(AS) MENORES DE 5 AÑOS Y SU NÚCLEO FAMILIAR PARA PROMOVER EL DESARROLLO INTEGRAL DE LA PRIMERA INFANCIA QUE LES PERMITA EL GOCE EFECTIVO DE SUS DERECHOS, EN EL MARCO DE PROYECTO DENOMINADO FORTALECIMIENTO DE LAS ESTRATEGIAS DE ATENCIÓN INTEGRAL A LA PRIMERA INFANCIA EN EL MUNICIPIO DE BAJO BAUDÓ- CHOCÓ</t>
  </si>
  <si>
    <t>PARROQUIA DE CHIQUINQUIRA</t>
  </si>
  <si>
    <t>018-2019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</si>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</sst>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3" borderId="0" xfId="0" applyFont="1" applyFill="1" applyBorder="1" applyAlignment="1" applyProtection="1">
      <alignment horizontal="righ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21" zoomScale="80" zoomScaleNormal="8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5" t="str">
        <f>HYPERLINK("#MI_Oferente_Singular!A114","CAPACIDAD RESIDUAL")</f>
        <v>CAPACIDAD RESIDUAL</v>
      </c>
      <c r="F8" s="176"/>
      <c r="G8" s="17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5" t="str">
        <f>HYPERLINK("#MI_Oferente_Singular!A162","TALENTO HUMANO")</f>
        <v>TALENTO HUMANO</v>
      </c>
      <c r="F9" s="176"/>
      <c r="G9" s="17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5" t="str">
        <f>HYPERLINK("#MI_Oferente_Singular!F162","INFRAESTRUCTURA")</f>
        <v>INFRAESTRUCTURA</v>
      </c>
      <c r="F10" s="176"/>
      <c r="G10" s="17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2696</v>
      </c>
      <c r="D15" s="35"/>
      <c r="E15" s="35"/>
      <c r="F15" s="5"/>
      <c r="G15" s="32" t="s">
        <v>1168</v>
      </c>
      <c r="H15" s="102" t="s">
        <v>628</v>
      </c>
      <c r="I15" s="32" t="s">
        <v>2624</v>
      </c>
      <c r="J15" s="107" t="s">
        <v>2626</v>
      </c>
      <c r="L15" s="201" t="s">
        <v>8</v>
      </c>
      <c r="M15" s="201"/>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0" t="s">
        <v>11</v>
      </c>
      <c r="J19" s="131" t="s">
        <v>10</v>
      </c>
      <c r="K19" s="131" t="s">
        <v>2609</v>
      </c>
      <c r="L19" s="131" t="s">
        <v>1161</v>
      </c>
      <c r="M19" s="131" t="s">
        <v>1162</v>
      </c>
      <c r="N19" s="132" t="s">
        <v>2610</v>
      </c>
      <c r="O19" s="127"/>
      <c r="Q19" s="51"/>
      <c r="R19" s="51"/>
    </row>
    <row r="20" spans="1:23" ht="30" customHeight="1" x14ac:dyDescent="0.25">
      <c r="A20" s="9"/>
      <c r="B20" s="108">
        <v>901089607</v>
      </c>
      <c r="C20" s="5"/>
      <c r="D20" s="73"/>
      <c r="E20" s="5"/>
      <c r="F20" s="5"/>
      <c r="G20" s="5"/>
      <c r="H20" s="178"/>
      <c r="I20" s="137" t="s">
        <v>628</v>
      </c>
      <c r="J20" s="138" t="s">
        <v>653</v>
      </c>
      <c r="K20" s="139">
        <v>766815000</v>
      </c>
      <c r="L20" s="140"/>
      <c r="M20" s="140">
        <v>44561</v>
      </c>
      <c r="N20" s="125">
        <f>+(M20-L20)/30</f>
        <v>1485.3666666666666</v>
      </c>
      <c r="O20" s="128"/>
      <c r="U20" s="124"/>
      <c r="V20" s="104">
        <f ca="1">NOW()</f>
        <v>44194.160031018517</v>
      </c>
      <c r="W20" s="104">
        <f ca="1">NOW()</f>
        <v>44194.160031018517</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170" t="str">
        <f>VLOOKUP(B20,EAS!A2:B1439,2,0)</f>
        <v>FUNDACIÓN VISIÓN TRANSFORMADORA</v>
      </c>
      <c r="C38" s="170"/>
      <c r="D38" s="170"/>
      <c r="E38" s="170"/>
      <c r="F38" s="170"/>
      <c r="G38" s="5"/>
      <c r="H38" s="122"/>
      <c r="I38" s="182" t="s">
        <v>7</v>
      </c>
      <c r="J38" s="182"/>
      <c r="K38" s="182"/>
      <c r="L38" s="182"/>
      <c r="M38" s="182"/>
      <c r="N38" s="182"/>
      <c r="O38" s="123"/>
    </row>
    <row r="39" spans="1:16" ht="42.95" customHeight="1" thickBot="1" x14ac:dyDescent="0.3">
      <c r="A39" s="10"/>
      <c r="B39" s="11"/>
      <c r="C39" s="11"/>
      <c r="D39" s="11"/>
      <c r="E39" s="11"/>
      <c r="F39" s="11"/>
      <c r="G39" s="11"/>
      <c r="H39" s="10"/>
      <c r="I39" s="214" t="s">
        <v>2695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2681</v>
      </c>
      <c r="C48" s="115" t="s">
        <v>32</v>
      </c>
      <c r="D48" s="112" t="s">
        <v>2676</v>
      </c>
      <c r="E48" s="165">
        <v>42750</v>
      </c>
      <c r="F48" s="165">
        <v>43069</v>
      </c>
      <c r="G48" s="148">
        <f>IF(AND(E48&lt;&gt;"",F48&lt;&gt;""),((F48-E48)/30),"")</f>
        <v>10.633333333333333</v>
      </c>
      <c r="H48" s="167" t="s">
        <v>2680</v>
      </c>
      <c r="I48" s="112" t="s">
        <v>628</v>
      </c>
      <c r="J48" s="112" t="s">
        <v>645</v>
      </c>
      <c r="K48" s="114">
        <v>27300000</v>
      </c>
      <c r="L48" s="115" t="s">
        <v>1148</v>
      </c>
      <c r="M48" s="110">
        <f t="shared" ref="M48:M79" si="2">+IF(L48="No",1,IF(L48="Si","Ingrese %",""))</f>
        <v>1</v>
      </c>
      <c r="N48" s="115" t="s">
        <v>27</v>
      </c>
      <c r="O48" s="115" t="s">
        <v>26</v>
      </c>
      <c r="P48" s="78"/>
    </row>
    <row r="49" spans="1:16" s="6" customFormat="1" ht="24.75" customHeight="1" x14ac:dyDescent="0.25">
      <c r="A49" s="133">
        <v>2</v>
      </c>
      <c r="B49" s="113" t="s">
        <v>2681</v>
      </c>
      <c r="C49" s="115" t="s">
        <v>32</v>
      </c>
      <c r="D49" s="112" t="s">
        <v>2676</v>
      </c>
      <c r="E49" s="165">
        <v>43120</v>
      </c>
      <c r="F49" s="165">
        <v>43449</v>
      </c>
      <c r="G49" s="148">
        <f t="shared" ref="G49:G50" si="3">IF(AND(E49&lt;&gt;"",F49&lt;&gt;""),((F49-E49)/30),"")</f>
        <v>10.966666666666667</v>
      </c>
      <c r="H49" s="167" t="s">
        <v>2686</v>
      </c>
      <c r="I49" s="112" t="s">
        <v>628</v>
      </c>
      <c r="J49" s="112" t="s">
        <v>645</v>
      </c>
      <c r="K49" s="114">
        <v>29250000</v>
      </c>
      <c r="L49" s="115" t="s">
        <v>1148</v>
      </c>
      <c r="M49" s="110">
        <f t="shared" ref="M49" si="4">+IF(L49="No",1,IF(L49="Si","Ingrese %",""))</f>
        <v>1</v>
      </c>
      <c r="N49" s="115" t="s">
        <v>27</v>
      </c>
      <c r="O49" s="115" t="s">
        <v>26</v>
      </c>
      <c r="P49" s="78"/>
    </row>
    <row r="50" spans="1:16" s="6" customFormat="1" ht="24.75" customHeight="1" x14ac:dyDescent="0.25">
      <c r="A50" s="133">
        <v>3</v>
      </c>
      <c r="B50" s="113" t="s">
        <v>2681</v>
      </c>
      <c r="C50" s="115" t="s">
        <v>32</v>
      </c>
      <c r="D50" s="112" t="s">
        <v>2682</v>
      </c>
      <c r="E50" s="165">
        <v>43116</v>
      </c>
      <c r="F50" s="165">
        <v>43434</v>
      </c>
      <c r="G50" s="148">
        <f t="shared" si="3"/>
        <v>10.6</v>
      </c>
      <c r="H50" s="167" t="s">
        <v>2683</v>
      </c>
      <c r="I50" s="112" t="s">
        <v>628</v>
      </c>
      <c r="J50" s="112" t="s">
        <v>645</v>
      </c>
      <c r="K50" s="114">
        <v>90000000</v>
      </c>
      <c r="L50" s="115" t="s">
        <v>1148</v>
      </c>
      <c r="M50" s="110">
        <f t="shared" ref="M50" si="5">+IF(L50="No",1,IF(L50="Si","Ingrese %",""))</f>
        <v>1</v>
      </c>
      <c r="N50" s="115" t="s">
        <v>27</v>
      </c>
      <c r="O50" s="115" t="s">
        <v>26</v>
      </c>
      <c r="P50" s="78"/>
    </row>
    <row r="51" spans="1:16" s="6" customFormat="1" ht="24.75" customHeight="1" outlineLevel="1" x14ac:dyDescent="0.25">
      <c r="A51" s="133">
        <v>4</v>
      </c>
      <c r="B51" s="113" t="s">
        <v>2677</v>
      </c>
      <c r="C51" s="115" t="s">
        <v>31</v>
      </c>
      <c r="D51" s="112" t="s">
        <v>2685</v>
      </c>
      <c r="E51" s="165">
        <v>43485</v>
      </c>
      <c r="F51" s="165">
        <v>43676</v>
      </c>
      <c r="G51" s="148">
        <f t="shared" ref="G51:G107" si="6">IF(AND(E51&lt;&gt;"",F51&lt;&gt;""),((F51-E51)/30),"")</f>
        <v>6.3666666666666663</v>
      </c>
      <c r="H51" s="167" t="s">
        <v>2684</v>
      </c>
      <c r="I51" s="112" t="s">
        <v>628</v>
      </c>
      <c r="J51" s="112" t="s">
        <v>653</v>
      </c>
      <c r="K51" s="114">
        <v>105000000</v>
      </c>
      <c r="L51" s="115" t="s">
        <v>1148</v>
      </c>
      <c r="M51" s="110">
        <f t="shared" ref="M51" si="7">+IF(L51="No",1,IF(L51="Si","Ingrese %",""))</f>
        <v>1</v>
      </c>
      <c r="N51" s="115" t="s">
        <v>27</v>
      </c>
      <c r="O51" s="115" t="s">
        <v>26</v>
      </c>
      <c r="P51" s="78"/>
    </row>
    <row r="52" spans="1:16" s="7" customFormat="1" ht="24.75" customHeight="1" outlineLevel="1" x14ac:dyDescent="0.25">
      <c r="A52" s="134">
        <v>5</v>
      </c>
      <c r="B52" s="113" t="s">
        <v>2693</v>
      </c>
      <c r="C52" s="115" t="s">
        <v>32</v>
      </c>
      <c r="D52" s="112" t="s">
        <v>2694</v>
      </c>
      <c r="E52" s="165">
        <v>43487</v>
      </c>
      <c r="F52" s="165">
        <v>43817</v>
      </c>
      <c r="G52" s="148">
        <f t="shared" si="6"/>
        <v>11</v>
      </c>
      <c r="H52" s="167" t="s">
        <v>2692</v>
      </c>
      <c r="I52" s="112" t="s">
        <v>628</v>
      </c>
      <c r="J52" s="112" t="s">
        <v>632</v>
      </c>
      <c r="K52" s="111">
        <v>95324342</v>
      </c>
      <c r="L52" s="115" t="s">
        <v>1148</v>
      </c>
      <c r="M52" s="110">
        <f t="shared" ref="M52" si="8">+IF(L52="No",1,IF(L52="Si","Ingrese %",""))</f>
        <v>1</v>
      </c>
      <c r="N52" s="115" t="s">
        <v>27</v>
      </c>
      <c r="O52" s="115" t="s">
        <v>1148</v>
      </c>
      <c r="P52" s="79"/>
    </row>
    <row r="53" spans="1:16" s="7" customFormat="1" ht="24.75" customHeight="1" outlineLevel="1" x14ac:dyDescent="0.25">
      <c r="A53" s="134">
        <v>6</v>
      </c>
      <c r="B53" s="113"/>
      <c r="C53" s="115"/>
      <c r="D53" s="112"/>
      <c r="E53" s="165"/>
      <c r="F53" s="165"/>
      <c r="G53" s="148" t="str">
        <f t="shared" si="6"/>
        <v/>
      </c>
      <c r="H53" s="113"/>
      <c r="I53" s="112"/>
      <c r="J53" s="112"/>
      <c r="K53" s="114"/>
      <c r="L53" s="115"/>
      <c r="M53" s="110"/>
      <c r="N53" s="115"/>
      <c r="O53" s="115"/>
      <c r="P53" s="79"/>
    </row>
    <row r="54" spans="1:16" s="7" customFormat="1" ht="24.75" customHeight="1" outlineLevel="1" x14ac:dyDescent="0.25">
      <c r="A54" s="134">
        <v>7</v>
      </c>
      <c r="B54" s="113"/>
      <c r="C54" s="109"/>
      <c r="D54" s="112"/>
      <c r="E54" s="165"/>
      <c r="F54" s="165"/>
      <c r="G54" s="148" t="str">
        <f t="shared" si="6"/>
        <v/>
      </c>
      <c r="H54" s="113"/>
      <c r="I54" s="112"/>
      <c r="J54" s="112"/>
      <c r="K54" s="114"/>
      <c r="L54" s="115"/>
      <c r="M54" s="110"/>
      <c r="N54" s="115"/>
      <c r="O54" s="115"/>
      <c r="P54" s="79"/>
    </row>
    <row r="55" spans="1:16" s="7" customFormat="1" ht="24.75" customHeight="1" outlineLevel="1" x14ac:dyDescent="0.25">
      <c r="A55" s="134">
        <v>8</v>
      </c>
      <c r="B55" s="113"/>
      <c r="C55" s="109"/>
      <c r="D55" s="112"/>
      <c r="E55" s="165"/>
      <c r="F55" s="165"/>
      <c r="G55" s="148" t="str">
        <f t="shared" si="6"/>
        <v/>
      </c>
      <c r="H55" s="113"/>
      <c r="I55" s="112"/>
      <c r="J55" s="112"/>
      <c r="K55" s="114"/>
      <c r="L55" s="115"/>
      <c r="M55" s="110"/>
      <c r="N55" s="115"/>
      <c r="O55" s="115"/>
      <c r="P55" s="79"/>
    </row>
    <row r="56" spans="1:16" s="7" customFormat="1" ht="24.75" customHeight="1" outlineLevel="1" x14ac:dyDescent="0.25">
      <c r="A56" s="134">
        <v>9</v>
      </c>
      <c r="B56" s="113"/>
      <c r="C56" s="109"/>
      <c r="D56" s="112"/>
      <c r="E56" s="165"/>
      <c r="F56" s="165"/>
      <c r="G56" s="148" t="str">
        <f t="shared" si="6"/>
        <v/>
      </c>
      <c r="H56" s="113"/>
      <c r="I56" s="112"/>
      <c r="J56" s="112"/>
      <c r="K56" s="114"/>
      <c r="L56" s="115"/>
      <c r="M56" s="110"/>
      <c r="N56" s="115"/>
      <c r="O56" s="115"/>
      <c r="P56" s="79"/>
    </row>
    <row r="57" spans="1:16" s="7" customFormat="1" ht="24.75" customHeight="1" outlineLevel="1" x14ac:dyDescent="0.25">
      <c r="A57" s="134">
        <v>10</v>
      </c>
      <c r="B57" s="113"/>
      <c r="C57" s="115"/>
      <c r="D57" s="112"/>
      <c r="E57" s="165"/>
      <c r="F57" s="165"/>
      <c r="G57" s="148" t="str">
        <f t="shared" si="6"/>
        <v/>
      </c>
      <c r="H57" s="113"/>
      <c r="I57" s="112"/>
      <c r="J57" s="112"/>
      <c r="K57" s="111"/>
      <c r="L57" s="115"/>
      <c r="M57" s="110"/>
      <c r="N57" s="115"/>
      <c r="O57" s="115"/>
      <c r="P57" s="79"/>
    </row>
    <row r="58" spans="1:16" s="7" customFormat="1" ht="24.75" customHeight="1" outlineLevel="1" x14ac:dyDescent="0.25">
      <c r="A58" s="134">
        <v>11</v>
      </c>
      <c r="B58" s="113"/>
      <c r="C58" s="115"/>
      <c r="D58" s="112"/>
      <c r="E58" s="165"/>
      <c r="F58" s="165"/>
      <c r="G58" s="148" t="str">
        <f t="shared" si="6"/>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6"/>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6"/>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6"/>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6"/>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6"/>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6"/>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6"/>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6"/>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6"/>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6"/>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6"/>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6"/>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6"/>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6"/>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6"/>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6"/>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6"/>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6"/>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6"/>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6"/>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6"/>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6"/>
        <v/>
      </c>
      <c r="H80" s="113"/>
      <c r="I80" s="112"/>
      <c r="J80" s="112"/>
      <c r="K80" s="114"/>
      <c r="L80" s="115"/>
      <c r="M80" s="110" t="str">
        <f t="shared" ref="M80:M107" si="9">+IF(L80="No",1,IF(L80="Si","Ingrese %",""))</f>
        <v/>
      </c>
      <c r="N80" s="115"/>
      <c r="O80" s="115"/>
      <c r="P80" s="79"/>
    </row>
    <row r="81" spans="1:16" s="7" customFormat="1" ht="24.75" customHeight="1" outlineLevel="1" x14ac:dyDescent="0.25">
      <c r="A81" s="134">
        <v>34</v>
      </c>
      <c r="B81" s="113"/>
      <c r="C81" s="115"/>
      <c r="D81" s="112"/>
      <c r="E81" s="165"/>
      <c r="F81" s="165"/>
      <c r="G81" s="148" t="str">
        <f t="shared" si="6"/>
        <v/>
      </c>
      <c r="H81" s="113"/>
      <c r="I81" s="112"/>
      <c r="J81" s="112"/>
      <c r="K81" s="114"/>
      <c r="L81" s="115"/>
      <c r="M81" s="110" t="str">
        <f t="shared" si="9"/>
        <v/>
      </c>
      <c r="N81" s="115"/>
      <c r="O81" s="115"/>
      <c r="P81" s="79"/>
    </row>
    <row r="82" spans="1:16" s="7" customFormat="1" ht="24.75" customHeight="1" outlineLevel="1" x14ac:dyDescent="0.25">
      <c r="A82" s="134">
        <v>35</v>
      </c>
      <c r="B82" s="113"/>
      <c r="C82" s="115"/>
      <c r="D82" s="112"/>
      <c r="E82" s="165"/>
      <c r="F82" s="165"/>
      <c r="G82" s="148" t="str">
        <f t="shared" si="6"/>
        <v/>
      </c>
      <c r="H82" s="113"/>
      <c r="I82" s="112"/>
      <c r="J82" s="112"/>
      <c r="K82" s="114"/>
      <c r="L82" s="115"/>
      <c r="M82" s="110" t="str">
        <f t="shared" si="9"/>
        <v/>
      </c>
      <c r="N82" s="115"/>
      <c r="O82" s="115"/>
      <c r="P82" s="79"/>
    </row>
    <row r="83" spans="1:16" s="7" customFormat="1" ht="24.75" customHeight="1" outlineLevel="1" x14ac:dyDescent="0.25">
      <c r="A83" s="134">
        <v>36</v>
      </c>
      <c r="B83" s="113"/>
      <c r="C83" s="115"/>
      <c r="D83" s="112"/>
      <c r="E83" s="165"/>
      <c r="F83" s="165"/>
      <c r="G83" s="148" t="str">
        <f t="shared" si="6"/>
        <v/>
      </c>
      <c r="H83" s="113"/>
      <c r="I83" s="112"/>
      <c r="J83" s="112"/>
      <c r="K83" s="114"/>
      <c r="L83" s="115"/>
      <c r="M83" s="110" t="str">
        <f t="shared" si="9"/>
        <v/>
      </c>
      <c r="N83" s="115"/>
      <c r="O83" s="115"/>
      <c r="P83" s="79"/>
    </row>
    <row r="84" spans="1:16" s="7" customFormat="1" ht="24.75" customHeight="1" outlineLevel="1" x14ac:dyDescent="0.25">
      <c r="A84" s="134">
        <v>37</v>
      </c>
      <c r="B84" s="113"/>
      <c r="C84" s="115"/>
      <c r="D84" s="112"/>
      <c r="E84" s="165"/>
      <c r="F84" s="165"/>
      <c r="G84" s="148" t="str">
        <f t="shared" si="6"/>
        <v/>
      </c>
      <c r="H84" s="113"/>
      <c r="I84" s="112"/>
      <c r="J84" s="112"/>
      <c r="K84" s="114"/>
      <c r="L84" s="115"/>
      <c r="M84" s="110" t="str">
        <f t="shared" si="9"/>
        <v/>
      </c>
      <c r="N84" s="115"/>
      <c r="O84" s="115"/>
      <c r="P84" s="79"/>
    </row>
    <row r="85" spans="1:16" s="7" customFormat="1" ht="24.75" customHeight="1" outlineLevel="1" x14ac:dyDescent="0.25">
      <c r="A85" s="134">
        <v>38</v>
      </c>
      <c r="B85" s="113"/>
      <c r="C85" s="115"/>
      <c r="D85" s="112"/>
      <c r="E85" s="165"/>
      <c r="F85" s="165"/>
      <c r="G85" s="148" t="str">
        <f t="shared" si="6"/>
        <v/>
      </c>
      <c r="H85" s="113"/>
      <c r="I85" s="112"/>
      <c r="J85" s="112"/>
      <c r="K85" s="114"/>
      <c r="L85" s="115"/>
      <c r="M85" s="110" t="str">
        <f t="shared" si="9"/>
        <v/>
      </c>
      <c r="N85" s="115"/>
      <c r="O85" s="115"/>
      <c r="P85" s="79"/>
    </row>
    <row r="86" spans="1:16" s="7" customFormat="1" ht="24.75" customHeight="1" outlineLevel="1" x14ac:dyDescent="0.25">
      <c r="A86" s="134">
        <v>39</v>
      </c>
      <c r="B86" s="113"/>
      <c r="C86" s="115"/>
      <c r="D86" s="112"/>
      <c r="E86" s="165"/>
      <c r="F86" s="165"/>
      <c r="G86" s="148" t="str">
        <f t="shared" si="6"/>
        <v/>
      </c>
      <c r="H86" s="113"/>
      <c r="I86" s="112"/>
      <c r="J86" s="112"/>
      <c r="K86" s="114"/>
      <c r="L86" s="115"/>
      <c r="M86" s="110" t="str">
        <f t="shared" si="9"/>
        <v/>
      </c>
      <c r="N86" s="115"/>
      <c r="O86" s="115"/>
      <c r="P86" s="79"/>
    </row>
    <row r="87" spans="1:16" s="7" customFormat="1" ht="24.75" customHeight="1" outlineLevel="1" x14ac:dyDescent="0.25">
      <c r="A87" s="134">
        <v>40</v>
      </c>
      <c r="B87" s="113"/>
      <c r="C87" s="115"/>
      <c r="D87" s="112"/>
      <c r="E87" s="165"/>
      <c r="F87" s="165"/>
      <c r="G87" s="148" t="str">
        <f t="shared" si="6"/>
        <v/>
      </c>
      <c r="H87" s="113"/>
      <c r="I87" s="112"/>
      <c r="J87" s="112"/>
      <c r="K87" s="114"/>
      <c r="L87" s="115"/>
      <c r="M87" s="110" t="str">
        <f t="shared" si="9"/>
        <v/>
      </c>
      <c r="N87" s="115"/>
      <c r="O87" s="115"/>
      <c r="P87" s="79"/>
    </row>
    <row r="88" spans="1:16" s="7" customFormat="1" ht="24.75" customHeight="1" outlineLevel="1" x14ac:dyDescent="0.25">
      <c r="A88" s="134">
        <v>41</v>
      </c>
      <c r="B88" s="113"/>
      <c r="C88" s="115"/>
      <c r="D88" s="112"/>
      <c r="E88" s="165"/>
      <c r="F88" s="165"/>
      <c r="G88" s="148" t="str">
        <f t="shared" si="6"/>
        <v/>
      </c>
      <c r="H88" s="113"/>
      <c r="I88" s="112"/>
      <c r="J88" s="112"/>
      <c r="K88" s="114"/>
      <c r="L88" s="115"/>
      <c r="M88" s="110" t="str">
        <f t="shared" si="9"/>
        <v/>
      </c>
      <c r="N88" s="115"/>
      <c r="O88" s="115"/>
      <c r="P88" s="79"/>
    </row>
    <row r="89" spans="1:16" s="7" customFormat="1" ht="24.75" customHeight="1" outlineLevel="1" x14ac:dyDescent="0.25">
      <c r="A89" s="134">
        <v>42</v>
      </c>
      <c r="B89" s="113"/>
      <c r="C89" s="115"/>
      <c r="D89" s="112"/>
      <c r="E89" s="165"/>
      <c r="F89" s="165"/>
      <c r="G89" s="148" t="str">
        <f t="shared" si="6"/>
        <v/>
      </c>
      <c r="H89" s="113"/>
      <c r="I89" s="112"/>
      <c r="J89" s="112"/>
      <c r="K89" s="114"/>
      <c r="L89" s="115"/>
      <c r="M89" s="110" t="str">
        <f t="shared" si="9"/>
        <v/>
      </c>
      <c r="N89" s="115"/>
      <c r="O89" s="115"/>
      <c r="P89" s="79"/>
    </row>
    <row r="90" spans="1:16" s="7" customFormat="1" ht="24.75" customHeight="1" outlineLevel="1" x14ac:dyDescent="0.25">
      <c r="A90" s="134">
        <v>43</v>
      </c>
      <c r="B90" s="113"/>
      <c r="C90" s="115"/>
      <c r="D90" s="112"/>
      <c r="E90" s="165"/>
      <c r="F90" s="165"/>
      <c r="G90" s="148" t="str">
        <f t="shared" si="6"/>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6"/>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6"/>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6"/>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6"/>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6"/>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6"/>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6"/>
        <v/>
      </c>
      <c r="H97" s="113"/>
      <c r="I97" s="112"/>
      <c r="J97" s="112"/>
      <c r="K97" s="114"/>
      <c r="L97" s="115"/>
      <c r="M97" s="110" t="str">
        <f t="shared" si="9"/>
        <v/>
      </c>
      <c r="N97" s="115"/>
      <c r="O97" s="115"/>
      <c r="P97" s="79"/>
    </row>
    <row r="98" spans="1:16" s="7" customFormat="1" ht="24.75" customHeight="1" outlineLevel="1" x14ac:dyDescent="0.25">
      <c r="A98" s="134">
        <v>51</v>
      </c>
      <c r="B98" s="113"/>
      <c r="C98" s="115"/>
      <c r="D98" s="112"/>
      <c r="E98" s="135"/>
      <c r="F98" s="135"/>
      <c r="G98" s="148" t="str">
        <f t="shared" si="6"/>
        <v/>
      </c>
      <c r="H98" s="113"/>
      <c r="I98" s="112"/>
      <c r="J98" s="112"/>
      <c r="K98" s="114"/>
      <c r="L98" s="115"/>
      <c r="M98" s="110" t="str">
        <f t="shared" si="9"/>
        <v/>
      </c>
      <c r="N98" s="115"/>
      <c r="O98" s="115"/>
      <c r="P98" s="79"/>
    </row>
    <row r="99" spans="1:16" s="7" customFormat="1" ht="24.75" customHeight="1" outlineLevel="1" x14ac:dyDescent="0.25">
      <c r="A99" s="134">
        <v>52</v>
      </c>
      <c r="B99" s="113"/>
      <c r="C99" s="115"/>
      <c r="D99" s="112"/>
      <c r="E99" s="135"/>
      <c r="F99" s="135"/>
      <c r="G99" s="148" t="str">
        <f t="shared" si="6"/>
        <v/>
      </c>
      <c r="H99" s="113"/>
      <c r="I99" s="112"/>
      <c r="J99" s="112"/>
      <c r="K99" s="114"/>
      <c r="L99" s="115"/>
      <c r="M99" s="110" t="str">
        <f t="shared" si="9"/>
        <v/>
      </c>
      <c r="N99" s="115"/>
      <c r="O99" s="115"/>
      <c r="P99" s="79"/>
    </row>
    <row r="100" spans="1:16" s="7" customFormat="1" ht="24.75" customHeight="1" outlineLevel="1" x14ac:dyDescent="0.25">
      <c r="A100" s="134">
        <v>53</v>
      </c>
      <c r="B100" s="113"/>
      <c r="C100" s="115"/>
      <c r="D100" s="112"/>
      <c r="E100" s="135"/>
      <c r="F100" s="135"/>
      <c r="G100" s="148" t="str">
        <f t="shared" si="6"/>
        <v/>
      </c>
      <c r="H100" s="113"/>
      <c r="I100" s="112"/>
      <c r="J100" s="112"/>
      <c r="K100" s="114"/>
      <c r="L100" s="115"/>
      <c r="M100" s="110" t="str">
        <f t="shared" si="9"/>
        <v/>
      </c>
      <c r="N100" s="115"/>
      <c r="O100" s="115"/>
      <c r="P100" s="79"/>
    </row>
    <row r="101" spans="1:16" s="7" customFormat="1" ht="24.75" customHeight="1" outlineLevel="1" x14ac:dyDescent="0.25">
      <c r="A101" s="134">
        <v>54</v>
      </c>
      <c r="B101" s="113"/>
      <c r="C101" s="115"/>
      <c r="D101" s="112"/>
      <c r="E101" s="135"/>
      <c r="F101" s="135"/>
      <c r="G101" s="148" t="str">
        <f t="shared" si="6"/>
        <v/>
      </c>
      <c r="H101" s="113"/>
      <c r="I101" s="112"/>
      <c r="J101" s="112"/>
      <c r="K101" s="114"/>
      <c r="L101" s="115"/>
      <c r="M101" s="110" t="str">
        <f t="shared" si="9"/>
        <v/>
      </c>
      <c r="N101" s="115"/>
      <c r="O101" s="115"/>
      <c r="P101" s="79"/>
    </row>
    <row r="102" spans="1:16" s="7" customFormat="1" ht="24.75" customHeight="1" outlineLevel="1" x14ac:dyDescent="0.25">
      <c r="A102" s="134">
        <v>55</v>
      </c>
      <c r="B102" s="113"/>
      <c r="C102" s="115"/>
      <c r="D102" s="112"/>
      <c r="E102" s="135"/>
      <c r="F102" s="135"/>
      <c r="G102" s="148" t="str">
        <f t="shared" si="6"/>
        <v/>
      </c>
      <c r="H102" s="113"/>
      <c r="I102" s="112"/>
      <c r="J102" s="112"/>
      <c r="K102" s="114"/>
      <c r="L102" s="115"/>
      <c r="M102" s="110" t="str">
        <f t="shared" si="9"/>
        <v/>
      </c>
      <c r="N102" s="115"/>
      <c r="O102" s="115"/>
      <c r="P102" s="79"/>
    </row>
    <row r="103" spans="1:16" s="7" customFormat="1" ht="24.75" customHeight="1" outlineLevel="1" x14ac:dyDescent="0.25">
      <c r="A103" s="134">
        <v>56</v>
      </c>
      <c r="B103" s="113"/>
      <c r="C103" s="115"/>
      <c r="D103" s="112"/>
      <c r="E103" s="135"/>
      <c r="F103" s="135"/>
      <c r="G103" s="148" t="str">
        <f t="shared" si="6"/>
        <v/>
      </c>
      <c r="H103" s="113"/>
      <c r="I103" s="112"/>
      <c r="J103" s="112"/>
      <c r="K103" s="114"/>
      <c r="L103" s="115"/>
      <c r="M103" s="110" t="str">
        <f t="shared" si="9"/>
        <v/>
      </c>
      <c r="N103" s="115"/>
      <c r="O103" s="115"/>
      <c r="P103" s="79"/>
    </row>
    <row r="104" spans="1:16" s="7" customFormat="1" ht="24.75" customHeight="1" outlineLevel="1" x14ac:dyDescent="0.25">
      <c r="A104" s="134">
        <v>57</v>
      </c>
      <c r="B104" s="113"/>
      <c r="C104" s="115"/>
      <c r="D104" s="112"/>
      <c r="E104" s="135"/>
      <c r="F104" s="135"/>
      <c r="G104" s="148" t="str">
        <f t="shared" si="6"/>
        <v/>
      </c>
      <c r="H104" s="113"/>
      <c r="I104" s="112"/>
      <c r="J104" s="112"/>
      <c r="K104" s="114"/>
      <c r="L104" s="115"/>
      <c r="M104" s="110" t="str">
        <f t="shared" si="9"/>
        <v/>
      </c>
      <c r="N104" s="115"/>
      <c r="O104" s="115"/>
      <c r="P104" s="79"/>
    </row>
    <row r="105" spans="1:16" s="7" customFormat="1" ht="24.75" customHeight="1" outlineLevel="1" x14ac:dyDescent="0.25">
      <c r="A105" s="134">
        <v>58</v>
      </c>
      <c r="B105" s="113"/>
      <c r="C105" s="115"/>
      <c r="D105" s="112"/>
      <c r="E105" s="135"/>
      <c r="F105" s="135"/>
      <c r="G105" s="148" t="str">
        <f t="shared" si="6"/>
        <v/>
      </c>
      <c r="H105" s="113"/>
      <c r="I105" s="112"/>
      <c r="J105" s="112"/>
      <c r="K105" s="114"/>
      <c r="L105" s="115"/>
      <c r="M105" s="110" t="str">
        <f t="shared" si="9"/>
        <v/>
      </c>
      <c r="N105" s="115"/>
      <c r="O105" s="115"/>
      <c r="P105" s="79"/>
    </row>
    <row r="106" spans="1:16" s="7" customFormat="1" ht="24.75" customHeight="1" outlineLevel="1" x14ac:dyDescent="0.25">
      <c r="A106" s="134">
        <v>59</v>
      </c>
      <c r="B106" s="64"/>
      <c r="C106" s="65"/>
      <c r="D106" s="63"/>
      <c r="E106" s="135"/>
      <c r="F106" s="135"/>
      <c r="G106" s="148" t="str">
        <f t="shared" si="6"/>
        <v/>
      </c>
      <c r="H106" s="64"/>
      <c r="I106" s="63"/>
      <c r="J106" s="63"/>
      <c r="K106" s="66"/>
      <c r="L106" s="65"/>
      <c r="M106" s="67" t="str">
        <f t="shared" si="9"/>
        <v/>
      </c>
      <c r="N106" s="65"/>
      <c r="O106" s="65"/>
      <c r="P106" s="79"/>
    </row>
    <row r="107" spans="1:16" s="7" customFormat="1" ht="24.75" customHeight="1" outlineLevel="1" x14ac:dyDescent="0.25">
      <c r="A107" s="134">
        <v>60</v>
      </c>
      <c r="B107" s="64"/>
      <c r="C107" s="65"/>
      <c r="D107" s="63"/>
      <c r="E107" s="135"/>
      <c r="F107" s="135"/>
      <c r="G107" s="148" t="str">
        <f t="shared" si="6"/>
        <v/>
      </c>
      <c r="H107" s="64"/>
      <c r="I107" s="63"/>
      <c r="J107" s="63"/>
      <c r="K107" s="66"/>
      <c r="L107" s="65"/>
      <c r="M107" s="67" t="str">
        <f t="shared" si="9"/>
        <v/>
      </c>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2678</v>
      </c>
      <c r="E114" s="135">
        <v>43887</v>
      </c>
      <c r="F114" s="135">
        <v>44196</v>
      </c>
      <c r="G114" s="148">
        <f>IF(AND(E114&lt;&gt;"",F114&lt;&gt;""),((F114-E114)/30),"")</f>
        <v>10.3</v>
      </c>
      <c r="H114" s="167" t="s">
        <v>2679</v>
      </c>
      <c r="I114" s="112" t="s">
        <v>628</v>
      </c>
      <c r="J114" s="112" t="s">
        <v>645</v>
      </c>
      <c r="K114" s="114">
        <v>1701529310</v>
      </c>
      <c r="L114" s="100">
        <f>+IF(AND(K114&gt;0,O114="Ejecución"),(K114/877802)*Tabla28[[#This Row],[% participación]],IF(AND(K114&gt;0,O114&lt;&gt;"Ejecución"),"-",""))</f>
        <v>1938.3976226985128</v>
      </c>
      <c r="M114" s="115" t="s">
        <v>1148</v>
      </c>
      <c r="N114" s="161">
        <v>1</v>
      </c>
      <c r="O114" s="150" t="s">
        <v>1150</v>
      </c>
      <c r="P114" s="78"/>
    </row>
    <row r="115" spans="1:16" s="6" customFormat="1" ht="24.75" customHeight="1" x14ac:dyDescent="0.25">
      <c r="A115" s="133">
        <v>2</v>
      </c>
      <c r="B115" s="149" t="s">
        <v>2665</v>
      </c>
      <c r="C115" s="151" t="s">
        <v>31</v>
      </c>
      <c r="D115" s="112"/>
      <c r="E115" s="135"/>
      <c r="F115" s="135"/>
      <c r="G115" s="148" t="str">
        <f t="shared" ref="G115:G116" si="10">IF(AND(E115&lt;&gt;"",F115&lt;&gt;""),((F115-E115)/30),"")</f>
        <v/>
      </c>
      <c r="H115" s="167"/>
      <c r="I115" s="112"/>
      <c r="J115" s="112"/>
      <c r="K115" s="114"/>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10"/>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1">IF(AND(E117&lt;&gt;"",F117&lt;&gt;""),((F117-E117)/30),"")</f>
        <v/>
      </c>
      <c r="H117" s="113"/>
      <c r="I117" s="112"/>
      <c r="J117" s="112"/>
      <c r="K117" s="114"/>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1"/>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1"/>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1"/>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1"/>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1"/>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1"/>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1"/>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1"/>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1"/>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1"/>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1"/>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1"/>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1"/>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1"/>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1"/>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1"/>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1"/>
        <v/>
      </c>
      <c r="H134" s="64"/>
      <c r="I134" s="63"/>
      <c r="J134" s="63"/>
      <c r="K134" s="68"/>
      <c r="L134" s="100" t="str">
        <f>+IF(AND(K134&gt;0,O134="Ejecución"),(K134/877802)*Tabla28[[#This Row],[% participación]],IF(AND(K134&gt;0,O134&lt;&gt;"Ejecución"),"-",""))</f>
        <v/>
      </c>
      <c r="M134" s="65"/>
      <c r="N134" s="161" t="str">
        <f t="shared" ref="N134:N160" si="12">+IF(M134="No",1,IF(M134="Si","Ingrese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1"/>
        <v/>
      </c>
      <c r="H135" s="64"/>
      <c r="I135" s="63"/>
      <c r="J135" s="63"/>
      <c r="K135" s="68"/>
      <c r="L135" s="100" t="str">
        <f>+IF(AND(K135&gt;0,O135="Ejecución"),(K135/877802)*Tabla28[[#This Row],[% participación]],IF(AND(K135&gt;0,O135&lt;&gt;"Ejecución"),"-",""))</f>
        <v/>
      </c>
      <c r="M135" s="65"/>
      <c r="N135" s="161" t="str">
        <f t="shared" si="12"/>
        <v/>
      </c>
      <c r="O135" s="150" t="s">
        <v>1150</v>
      </c>
      <c r="P135" s="79"/>
    </row>
    <row r="136" spans="1:16" s="7" customFormat="1" ht="24.75" customHeight="1" outlineLevel="1" x14ac:dyDescent="0.25">
      <c r="A136" s="134">
        <v>23</v>
      </c>
      <c r="B136" s="149" t="s">
        <v>2665</v>
      </c>
      <c r="C136" s="151" t="s">
        <v>31</v>
      </c>
      <c r="D136" s="63"/>
      <c r="E136" s="135"/>
      <c r="F136" s="135"/>
      <c r="G136" s="148" t="str">
        <f t="shared" si="11"/>
        <v/>
      </c>
      <c r="H136" s="64"/>
      <c r="I136" s="63"/>
      <c r="J136" s="63"/>
      <c r="K136" s="68"/>
      <c r="L136" s="100" t="str">
        <f>+IF(AND(K136&gt;0,O136="Ejecución"),(K136/877802)*Tabla28[[#This Row],[% participación]],IF(AND(K136&gt;0,O136&lt;&gt;"Ejecución"),"-",""))</f>
        <v/>
      </c>
      <c r="M136" s="65"/>
      <c r="N136" s="161" t="str">
        <f t="shared" si="12"/>
        <v/>
      </c>
      <c r="O136" s="150" t="s">
        <v>1150</v>
      </c>
      <c r="P136" s="79"/>
    </row>
    <row r="137" spans="1:16" s="7" customFormat="1" ht="24.75" customHeight="1" outlineLevel="1" x14ac:dyDescent="0.25">
      <c r="A137" s="134">
        <v>24</v>
      </c>
      <c r="B137" s="149" t="s">
        <v>2665</v>
      </c>
      <c r="C137" s="151" t="s">
        <v>31</v>
      </c>
      <c r="D137" s="63"/>
      <c r="E137" s="135"/>
      <c r="F137" s="135"/>
      <c r="G137" s="148" t="str">
        <f t="shared" si="11"/>
        <v/>
      </c>
      <c r="H137" s="64"/>
      <c r="I137" s="63"/>
      <c r="J137" s="63"/>
      <c r="K137" s="68"/>
      <c r="L137" s="100" t="str">
        <f>+IF(AND(K137&gt;0,O137="Ejecución"),(K137/877802)*Tabla28[[#This Row],[% participación]],IF(AND(K137&gt;0,O137&lt;&gt;"Ejecución"),"-",""))</f>
        <v/>
      </c>
      <c r="M137" s="65"/>
      <c r="N137" s="161" t="str">
        <f t="shared" si="12"/>
        <v/>
      </c>
      <c r="O137" s="150" t="s">
        <v>1150</v>
      </c>
      <c r="P137" s="79"/>
    </row>
    <row r="138" spans="1:16" s="7" customFormat="1" ht="24.75" customHeight="1" outlineLevel="1" x14ac:dyDescent="0.25">
      <c r="A138" s="134">
        <v>25</v>
      </c>
      <c r="B138" s="149" t="s">
        <v>2665</v>
      </c>
      <c r="C138" s="151" t="s">
        <v>31</v>
      </c>
      <c r="D138" s="63"/>
      <c r="E138" s="135"/>
      <c r="F138" s="135"/>
      <c r="G138" s="148" t="str">
        <f t="shared" si="11"/>
        <v/>
      </c>
      <c r="H138" s="64"/>
      <c r="I138" s="63"/>
      <c r="J138" s="63"/>
      <c r="K138" s="68"/>
      <c r="L138" s="100" t="str">
        <f>+IF(AND(K138&gt;0,O138="Ejecución"),(K138/877802)*Tabla28[[#This Row],[% participación]],IF(AND(K138&gt;0,O138&lt;&gt;"Ejecución"),"-",""))</f>
        <v/>
      </c>
      <c r="M138" s="65"/>
      <c r="N138" s="161" t="str">
        <f t="shared" si="12"/>
        <v/>
      </c>
      <c r="O138" s="150" t="s">
        <v>1150</v>
      </c>
      <c r="P138" s="79"/>
    </row>
    <row r="139" spans="1:16" s="7" customFormat="1" ht="24.75" customHeight="1" outlineLevel="1" x14ac:dyDescent="0.25">
      <c r="A139" s="134">
        <v>26</v>
      </c>
      <c r="B139" s="149" t="s">
        <v>2665</v>
      </c>
      <c r="C139" s="151" t="s">
        <v>31</v>
      </c>
      <c r="D139" s="63"/>
      <c r="E139" s="135"/>
      <c r="F139" s="135"/>
      <c r="G139" s="148" t="str">
        <f t="shared" si="11"/>
        <v/>
      </c>
      <c r="H139" s="64"/>
      <c r="I139" s="63"/>
      <c r="J139" s="63"/>
      <c r="K139" s="68"/>
      <c r="L139" s="100" t="str">
        <f>+IF(AND(K139&gt;0,O139="Ejecución"),(K139/877802)*Tabla28[[#This Row],[% participación]],IF(AND(K139&gt;0,O139&lt;&gt;"Ejecución"),"-",""))</f>
        <v/>
      </c>
      <c r="M139" s="65"/>
      <c r="N139" s="161" t="str">
        <f t="shared" si="12"/>
        <v/>
      </c>
      <c r="O139" s="150" t="s">
        <v>1150</v>
      </c>
      <c r="P139" s="79"/>
    </row>
    <row r="140" spans="1:16" s="7" customFormat="1" ht="24.75" customHeight="1" outlineLevel="1" x14ac:dyDescent="0.25">
      <c r="A140" s="134">
        <v>27</v>
      </c>
      <c r="B140" s="149" t="s">
        <v>2665</v>
      </c>
      <c r="C140" s="151" t="s">
        <v>31</v>
      </c>
      <c r="D140" s="63"/>
      <c r="E140" s="135"/>
      <c r="F140" s="135"/>
      <c r="G140" s="148" t="str">
        <f t="shared" si="11"/>
        <v/>
      </c>
      <c r="H140" s="64"/>
      <c r="I140" s="63"/>
      <c r="J140" s="63"/>
      <c r="K140" s="68"/>
      <c r="L140" s="100" t="str">
        <f>+IF(AND(K140&gt;0,O140="Ejecución"),(K140/877802)*Tabla28[[#This Row],[% participación]],IF(AND(K140&gt;0,O140&lt;&gt;"Ejecución"),"-",""))</f>
        <v/>
      </c>
      <c r="M140" s="65"/>
      <c r="N140" s="161" t="str">
        <f t="shared" si="12"/>
        <v/>
      </c>
      <c r="O140" s="150" t="s">
        <v>1150</v>
      </c>
      <c r="P140" s="79"/>
    </row>
    <row r="141" spans="1:16" s="7" customFormat="1" ht="24.75" customHeight="1" outlineLevel="1" x14ac:dyDescent="0.25">
      <c r="A141" s="134">
        <v>28</v>
      </c>
      <c r="B141" s="149" t="s">
        <v>2665</v>
      </c>
      <c r="C141" s="151" t="s">
        <v>31</v>
      </c>
      <c r="D141" s="63"/>
      <c r="E141" s="135"/>
      <c r="F141" s="135"/>
      <c r="G141" s="148" t="str">
        <f t="shared" si="11"/>
        <v/>
      </c>
      <c r="H141" s="64"/>
      <c r="I141" s="63"/>
      <c r="J141" s="63"/>
      <c r="K141" s="68"/>
      <c r="L141" s="100" t="str">
        <f>+IF(AND(K141&gt;0,O141="Ejecución"),(K141/877802)*Tabla28[[#This Row],[% participación]],IF(AND(K141&gt;0,O141&lt;&gt;"Ejecución"),"-",""))</f>
        <v/>
      </c>
      <c r="M141" s="65"/>
      <c r="N141" s="161" t="str">
        <f t="shared" si="12"/>
        <v/>
      </c>
      <c r="O141" s="150" t="s">
        <v>1150</v>
      </c>
      <c r="P141" s="79"/>
    </row>
    <row r="142" spans="1:16" s="7" customFormat="1" ht="24.75" customHeight="1" outlineLevel="1" x14ac:dyDescent="0.25">
      <c r="A142" s="134">
        <v>29</v>
      </c>
      <c r="B142" s="149" t="s">
        <v>2665</v>
      </c>
      <c r="C142" s="151" t="s">
        <v>31</v>
      </c>
      <c r="D142" s="63"/>
      <c r="E142" s="135"/>
      <c r="F142" s="135"/>
      <c r="G142" s="148" t="str">
        <f t="shared" si="11"/>
        <v/>
      </c>
      <c r="H142" s="64"/>
      <c r="I142" s="63"/>
      <c r="J142" s="63"/>
      <c r="K142" s="68"/>
      <c r="L142" s="100" t="str">
        <f>+IF(AND(K142&gt;0,O142="Ejecución"),(K142/877802)*Tabla28[[#This Row],[% participación]],IF(AND(K142&gt;0,O142&lt;&gt;"Ejecución"),"-",""))</f>
        <v/>
      </c>
      <c r="M142" s="65"/>
      <c r="N142" s="161" t="str">
        <f t="shared" si="12"/>
        <v/>
      </c>
      <c r="O142" s="150" t="s">
        <v>1150</v>
      </c>
      <c r="P142" s="79"/>
    </row>
    <row r="143" spans="1:16" s="7" customFormat="1" ht="24.75" customHeight="1" outlineLevel="1" x14ac:dyDescent="0.25">
      <c r="A143" s="134">
        <v>30</v>
      </c>
      <c r="B143" s="149" t="s">
        <v>2665</v>
      </c>
      <c r="C143" s="151" t="s">
        <v>31</v>
      </c>
      <c r="D143" s="63"/>
      <c r="E143" s="135"/>
      <c r="F143" s="135"/>
      <c r="G143" s="148" t="str">
        <f t="shared" si="11"/>
        <v/>
      </c>
      <c r="H143" s="64"/>
      <c r="I143" s="63"/>
      <c r="J143" s="63"/>
      <c r="K143" s="68"/>
      <c r="L143" s="100" t="str">
        <f>+IF(AND(K143&gt;0,O143="Ejecución"),(K143/877802)*Tabla28[[#This Row],[% participación]],IF(AND(K143&gt;0,O143&lt;&gt;"Ejecución"),"-",""))</f>
        <v/>
      </c>
      <c r="M143" s="65"/>
      <c r="N143" s="161" t="str">
        <f t="shared" si="12"/>
        <v/>
      </c>
      <c r="O143" s="150" t="s">
        <v>1150</v>
      </c>
      <c r="P143" s="79"/>
    </row>
    <row r="144" spans="1:16" s="7" customFormat="1" ht="24.75" customHeight="1" outlineLevel="1" x14ac:dyDescent="0.25">
      <c r="A144" s="134">
        <v>31</v>
      </c>
      <c r="B144" s="149" t="s">
        <v>2665</v>
      </c>
      <c r="C144" s="151" t="s">
        <v>31</v>
      </c>
      <c r="D144" s="63"/>
      <c r="E144" s="135"/>
      <c r="F144" s="135"/>
      <c r="G144" s="148" t="str">
        <f t="shared" si="11"/>
        <v/>
      </c>
      <c r="H144" s="64"/>
      <c r="I144" s="63"/>
      <c r="J144" s="63"/>
      <c r="K144" s="68"/>
      <c r="L144" s="100" t="str">
        <f>+IF(AND(K144&gt;0,O144="Ejecución"),(K144/877802)*Tabla28[[#This Row],[% participación]],IF(AND(K144&gt;0,O144&lt;&gt;"Ejecución"),"-",""))</f>
        <v/>
      </c>
      <c r="M144" s="65"/>
      <c r="N144" s="161" t="str">
        <f t="shared" si="12"/>
        <v/>
      </c>
      <c r="O144" s="150" t="s">
        <v>1150</v>
      </c>
      <c r="P144" s="79"/>
    </row>
    <row r="145" spans="1:16" s="7" customFormat="1" ht="24.75" customHeight="1" outlineLevel="1" x14ac:dyDescent="0.25">
      <c r="A145" s="134">
        <v>32</v>
      </c>
      <c r="B145" s="149" t="s">
        <v>2665</v>
      </c>
      <c r="C145" s="151" t="s">
        <v>31</v>
      </c>
      <c r="D145" s="63"/>
      <c r="E145" s="135"/>
      <c r="F145" s="135"/>
      <c r="G145" s="148" t="str">
        <f t="shared" si="11"/>
        <v/>
      </c>
      <c r="H145" s="64"/>
      <c r="I145" s="63"/>
      <c r="J145" s="63"/>
      <c r="K145" s="68"/>
      <c r="L145" s="100" t="str">
        <f>+IF(AND(K145&gt;0,O145="Ejecución"),(K145/877802)*Tabla28[[#This Row],[% participación]],IF(AND(K145&gt;0,O145&lt;&gt;"Ejecución"),"-",""))</f>
        <v/>
      </c>
      <c r="M145" s="65"/>
      <c r="N145" s="161" t="str">
        <f t="shared" si="12"/>
        <v/>
      </c>
      <c r="O145" s="150" t="s">
        <v>1150</v>
      </c>
      <c r="P145" s="79"/>
    </row>
    <row r="146" spans="1:16" s="7" customFormat="1" ht="24.75" customHeight="1" outlineLevel="1" x14ac:dyDescent="0.25">
      <c r="A146" s="134">
        <v>33</v>
      </c>
      <c r="B146" s="149" t="s">
        <v>2665</v>
      </c>
      <c r="C146" s="151" t="s">
        <v>31</v>
      </c>
      <c r="D146" s="63"/>
      <c r="E146" s="135"/>
      <c r="F146" s="135"/>
      <c r="G146" s="148" t="str">
        <f t="shared" si="11"/>
        <v/>
      </c>
      <c r="H146" s="64"/>
      <c r="I146" s="63"/>
      <c r="J146" s="63"/>
      <c r="K146" s="68"/>
      <c r="L146" s="100" t="str">
        <f>+IF(AND(K146&gt;0,O146="Ejecución"),(K146/877802)*Tabla28[[#This Row],[% participación]],IF(AND(K146&gt;0,O146&lt;&gt;"Ejecución"),"-",""))</f>
        <v/>
      </c>
      <c r="M146" s="65"/>
      <c r="N146" s="161" t="str">
        <f t="shared" si="12"/>
        <v/>
      </c>
      <c r="O146" s="150" t="s">
        <v>1150</v>
      </c>
      <c r="P146" s="79"/>
    </row>
    <row r="147" spans="1:16" s="7" customFormat="1" ht="24.75" customHeight="1" outlineLevel="1" x14ac:dyDescent="0.25">
      <c r="A147" s="134">
        <v>34</v>
      </c>
      <c r="B147" s="149" t="s">
        <v>2665</v>
      </c>
      <c r="C147" s="151" t="s">
        <v>31</v>
      </c>
      <c r="D147" s="63"/>
      <c r="E147" s="135"/>
      <c r="F147" s="135"/>
      <c r="G147" s="148" t="str">
        <f t="shared" si="11"/>
        <v/>
      </c>
      <c r="H147" s="64"/>
      <c r="I147" s="63"/>
      <c r="J147" s="63"/>
      <c r="K147" s="68"/>
      <c r="L147" s="100" t="str">
        <f>+IF(AND(K147&gt;0,O147="Ejecución"),(K147/877802)*Tabla28[[#This Row],[% participación]],IF(AND(K147&gt;0,O147&lt;&gt;"Ejecución"),"-",""))</f>
        <v/>
      </c>
      <c r="M147" s="65"/>
      <c r="N147" s="161" t="str">
        <f t="shared" si="12"/>
        <v/>
      </c>
      <c r="O147" s="150" t="s">
        <v>1150</v>
      </c>
      <c r="P147" s="79"/>
    </row>
    <row r="148" spans="1:16" s="7" customFormat="1" ht="24.75" customHeight="1" outlineLevel="1" x14ac:dyDescent="0.25">
      <c r="A148" s="134">
        <v>35</v>
      </c>
      <c r="B148" s="149" t="s">
        <v>2665</v>
      </c>
      <c r="C148" s="151" t="s">
        <v>31</v>
      </c>
      <c r="D148" s="63"/>
      <c r="E148" s="135"/>
      <c r="F148" s="135"/>
      <c r="G148" s="148" t="str">
        <f t="shared" si="11"/>
        <v/>
      </c>
      <c r="H148" s="64"/>
      <c r="I148" s="63"/>
      <c r="J148" s="63"/>
      <c r="K148" s="68"/>
      <c r="L148" s="100" t="str">
        <f>+IF(AND(K148&gt;0,O148="Ejecución"),(K148/877802)*Tabla28[[#This Row],[% participación]],IF(AND(K148&gt;0,O148&lt;&gt;"Ejecución"),"-",""))</f>
        <v/>
      </c>
      <c r="M148" s="65"/>
      <c r="N148" s="161" t="str">
        <f t="shared" si="12"/>
        <v/>
      </c>
      <c r="O148" s="150" t="s">
        <v>1150</v>
      </c>
      <c r="P148" s="79"/>
    </row>
    <row r="149" spans="1:16" s="7" customFormat="1" ht="24.75" customHeight="1" outlineLevel="1" x14ac:dyDescent="0.25">
      <c r="A149" s="134">
        <v>36</v>
      </c>
      <c r="B149" s="149" t="s">
        <v>2665</v>
      </c>
      <c r="C149" s="151" t="s">
        <v>31</v>
      </c>
      <c r="D149" s="63"/>
      <c r="E149" s="135"/>
      <c r="F149" s="135"/>
      <c r="G149" s="148" t="str">
        <f t="shared" si="11"/>
        <v/>
      </c>
      <c r="H149" s="64"/>
      <c r="I149" s="63"/>
      <c r="J149" s="63"/>
      <c r="K149" s="68"/>
      <c r="L149" s="100" t="str">
        <f>+IF(AND(K149&gt;0,O149="Ejecución"),(K149/877802)*Tabla28[[#This Row],[% participación]],IF(AND(K149&gt;0,O149&lt;&gt;"Ejecución"),"-",""))</f>
        <v/>
      </c>
      <c r="M149" s="65"/>
      <c r="N149" s="161" t="str">
        <f t="shared" si="12"/>
        <v/>
      </c>
      <c r="O149" s="150" t="s">
        <v>1150</v>
      </c>
      <c r="P149" s="79"/>
    </row>
    <row r="150" spans="1:16" s="7" customFormat="1" ht="24.75" customHeight="1" outlineLevel="1" x14ac:dyDescent="0.25">
      <c r="A150" s="134">
        <v>37</v>
      </c>
      <c r="B150" s="149" t="s">
        <v>2665</v>
      </c>
      <c r="C150" s="151" t="s">
        <v>31</v>
      </c>
      <c r="D150" s="63"/>
      <c r="E150" s="135"/>
      <c r="F150" s="135"/>
      <c r="G150" s="148" t="str">
        <f t="shared" si="11"/>
        <v/>
      </c>
      <c r="H150" s="64"/>
      <c r="I150" s="63"/>
      <c r="J150" s="63"/>
      <c r="K150" s="68"/>
      <c r="L150" s="100" t="str">
        <f>+IF(AND(K150&gt;0,O150="Ejecución"),(K150/877802)*Tabla28[[#This Row],[% participación]],IF(AND(K150&gt;0,O150&lt;&gt;"Ejecución"),"-",""))</f>
        <v/>
      </c>
      <c r="M150" s="65"/>
      <c r="N150" s="161" t="str">
        <f t="shared" si="12"/>
        <v/>
      </c>
      <c r="O150" s="150" t="s">
        <v>1150</v>
      </c>
      <c r="P150" s="79"/>
    </row>
    <row r="151" spans="1:16" s="7" customFormat="1" ht="24.75" customHeight="1" outlineLevel="1" x14ac:dyDescent="0.25">
      <c r="A151" s="134">
        <v>38</v>
      </c>
      <c r="B151" s="149" t="s">
        <v>2665</v>
      </c>
      <c r="C151" s="151" t="s">
        <v>31</v>
      </c>
      <c r="D151" s="63"/>
      <c r="E151" s="135"/>
      <c r="F151" s="135"/>
      <c r="G151" s="148" t="str">
        <f t="shared" si="11"/>
        <v/>
      </c>
      <c r="H151" s="64"/>
      <c r="I151" s="63"/>
      <c r="J151" s="63"/>
      <c r="K151" s="68"/>
      <c r="L151" s="100" t="str">
        <f>+IF(AND(K151&gt;0,O151="Ejecución"),(K151/877802)*Tabla28[[#This Row],[% participación]],IF(AND(K151&gt;0,O151&lt;&gt;"Ejecución"),"-",""))</f>
        <v/>
      </c>
      <c r="M151" s="65"/>
      <c r="N151" s="161" t="str">
        <f t="shared" si="12"/>
        <v/>
      </c>
      <c r="O151" s="150" t="s">
        <v>1150</v>
      </c>
      <c r="P151" s="79"/>
    </row>
    <row r="152" spans="1:16" s="7" customFormat="1" ht="24.75" customHeight="1" outlineLevel="1" x14ac:dyDescent="0.25">
      <c r="A152" s="134">
        <v>39</v>
      </c>
      <c r="B152" s="149" t="s">
        <v>2665</v>
      </c>
      <c r="C152" s="151" t="s">
        <v>31</v>
      </c>
      <c r="D152" s="63"/>
      <c r="E152" s="135"/>
      <c r="F152" s="135"/>
      <c r="G152" s="148" t="str">
        <f t="shared" si="11"/>
        <v/>
      </c>
      <c r="H152" s="64"/>
      <c r="I152" s="63"/>
      <c r="J152" s="63"/>
      <c r="K152" s="68"/>
      <c r="L152" s="100" t="str">
        <f>+IF(AND(K152&gt;0,O152="Ejecución"),(K152/877802)*Tabla28[[#This Row],[% participación]],IF(AND(K152&gt;0,O152&lt;&gt;"Ejecución"),"-",""))</f>
        <v/>
      </c>
      <c r="M152" s="65"/>
      <c r="N152" s="161" t="str">
        <f t="shared" si="12"/>
        <v/>
      </c>
      <c r="O152" s="150" t="s">
        <v>1150</v>
      </c>
      <c r="P152" s="79"/>
    </row>
    <row r="153" spans="1:16" s="7" customFormat="1" ht="24.75" customHeight="1" outlineLevel="1" x14ac:dyDescent="0.25">
      <c r="A153" s="134">
        <v>40</v>
      </c>
      <c r="B153" s="149" t="s">
        <v>2665</v>
      </c>
      <c r="C153" s="151" t="s">
        <v>31</v>
      </c>
      <c r="D153" s="63"/>
      <c r="E153" s="135"/>
      <c r="F153" s="135"/>
      <c r="G153" s="148" t="str">
        <f t="shared" si="11"/>
        <v/>
      </c>
      <c r="H153" s="64"/>
      <c r="I153" s="63"/>
      <c r="J153" s="63"/>
      <c r="K153" s="68"/>
      <c r="L153" s="100" t="str">
        <f>+IF(AND(K153&gt;0,O153="Ejecución"),(K153/877802)*Tabla28[[#This Row],[% participación]],IF(AND(K153&gt;0,O153&lt;&gt;"Ejecución"),"-",""))</f>
        <v/>
      </c>
      <c r="M153" s="65"/>
      <c r="N153" s="161" t="str">
        <f t="shared" si="12"/>
        <v/>
      </c>
      <c r="O153" s="150" t="s">
        <v>1150</v>
      </c>
      <c r="P153" s="79"/>
    </row>
    <row r="154" spans="1:16" s="7" customFormat="1" ht="24.75" customHeight="1" outlineLevel="1" x14ac:dyDescent="0.25">
      <c r="A154" s="134">
        <v>41</v>
      </c>
      <c r="B154" s="149" t="s">
        <v>2665</v>
      </c>
      <c r="C154" s="151" t="s">
        <v>31</v>
      </c>
      <c r="D154" s="63"/>
      <c r="E154" s="135"/>
      <c r="F154" s="135"/>
      <c r="G154" s="148" t="str">
        <f t="shared" si="11"/>
        <v/>
      </c>
      <c r="H154" s="64"/>
      <c r="I154" s="63"/>
      <c r="J154" s="63"/>
      <c r="K154" s="68"/>
      <c r="L154" s="100" t="str">
        <f>+IF(AND(K154&gt;0,O154="Ejecución"),(K154/877802)*Tabla28[[#This Row],[% participación]],IF(AND(K154&gt;0,O154&lt;&gt;"Ejecución"),"-",""))</f>
        <v/>
      </c>
      <c r="M154" s="65"/>
      <c r="N154" s="161" t="str">
        <f t="shared" si="12"/>
        <v/>
      </c>
      <c r="O154" s="150" t="s">
        <v>1150</v>
      </c>
      <c r="P154" s="79"/>
    </row>
    <row r="155" spans="1:16" s="7" customFormat="1" ht="24.75" customHeight="1" outlineLevel="1" x14ac:dyDescent="0.25">
      <c r="A155" s="134">
        <v>42</v>
      </c>
      <c r="B155" s="149" t="s">
        <v>2665</v>
      </c>
      <c r="C155" s="151" t="s">
        <v>31</v>
      </c>
      <c r="D155" s="63"/>
      <c r="E155" s="135"/>
      <c r="F155" s="135"/>
      <c r="G155" s="148" t="str">
        <f t="shared" si="11"/>
        <v/>
      </c>
      <c r="H155" s="64"/>
      <c r="I155" s="63"/>
      <c r="J155" s="63"/>
      <c r="K155" s="68"/>
      <c r="L155" s="100" t="str">
        <f>+IF(AND(K155&gt;0,O155="Ejecución"),(K155/877802)*Tabla28[[#This Row],[% participación]],IF(AND(K155&gt;0,O155&lt;&gt;"Ejecución"),"-",""))</f>
        <v/>
      </c>
      <c r="M155" s="65"/>
      <c r="N155" s="161" t="str">
        <f t="shared" si="12"/>
        <v/>
      </c>
      <c r="O155" s="150" t="s">
        <v>1150</v>
      </c>
      <c r="P155" s="79"/>
    </row>
    <row r="156" spans="1:16" s="7" customFormat="1" ht="24" customHeight="1" outlineLevel="1" x14ac:dyDescent="0.25">
      <c r="A156" s="134">
        <v>43</v>
      </c>
      <c r="B156" s="149" t="s">
        <v>2665</v>
      </c>
      <c r="C156" s="151" t="s">
        <v>31</v>
      </c>
      <c r="D156" s="63"/>
      <c r="E156" s="135"/>
      <c r="F156" s="135"/>
      <c r="G156" s="148" t="str">
        <f t="shared" si="11"/>
        <v/>
      </c>
      <c r="H156" s="64"/>
      <c r="I156" s="63"/>
      <c r="J156" s="63"/>
      <c r="K156" s="68"/>
      <c r="L156" s="100" t="str">
        <f>+IF(AND(K156&gt;0,O156="Ejecución"),(K156/877802)*Tabla28[[#This Row],[% participación]],IF(AND(K156&gt;0,O156&lt;&gt;"Ejecución"),"-",""))</f>
        <v/>
      </c>
      <c r="M156" s="65"/>
      <c r="N156" s="161" t="str">
        <f t="shared" si="12"/>
        <v/>
      </c>
      <c r="O156" s="150" t="s">
        <v>1150</v>
      </c>
      <c r="P156" s="79"/>
    </row>
    <row r="157" spans="1:16" s="7" customFormat="1" ht="24.75" customHeight="1" outlineLevel="1" x14ac:dyDescent="0.25">
      <c r="A157" s="134">
        <v>44</v>
      </c>
      <c r="B157" s="149" t="s">
        <v>2665</v>
      </c>
      <c r="C157" s="151" t="s">
        <v>31</v>
      </c>
      <c r="D157" s="63"/>
      <c r="E157" s="135"/>
      <c r="F157" s="135"/>
      <c r="G157" s="148" t="str">
        <f t="shared" si="11"/>
        <v/>
      </c>
      <c r="H157" s="64"/>
      <c r="I157" s="63"/>
      <c r="J157" s="63"/>
      <c r="K157" s="68"/>
      <c r="L157" s="100" t="str">
        <f>+IF(AND(K157&gt;0,O157="Ejecución"),(K157/877802)*Tabla28[[#This Row],[% participación]],IF(AND(K157&gt;0,O157&lt;&gt;"Ejecución"),"-",""))</f>
        <v/>
      </c>
      <c r="M157" s="65"/>
      <c r="N157" s="161" t="str">
        <f t="shared" si="12"/>
        <v/>
      </c>
      <c r="O157" s="150" t="s">
        <v>1150</v>
      </c>
      <c r="P157" s="79"/>
    </row>
    <row r="158" spans="1:16" s="7" customFormat="1" ht="24.75" customHeight="1" outlineLevel="1" x14ac:dyDescent="0.25">
      <c r="A158" s="134">
        <v>45</v>
      </c>
      <c r="B158" s="149" t="s">
        <v>2665</v>
      </c>
      <c r="C158" s="151" t="s">
        <v>31</v>
      </c>
      <c r="D158" s="63"/>
      <c r="E158" s="135"/>
      <c r="F158" s="135"/>
      <c r="G158" s="148" t="str">
        <f t="shared" si="11"/>
        <v/>
      </c>
      <c r="H158" s="64"/>
      <c r="I158" s="63"/>
      <c r="J158" s="63"/>
      <c r="K158" s="68"/>
      <c r="L158" s="100" t="str">
        <f>+IF(AND(K158&gt;0,O158="Ejecución"),(K158/877802)*Tabla28[[#This Row],[% participación]],IF(AND(K158&gt;0,O158&lt;&gt;"Ejecución"),"-",""))</f>
        <v/>
      </c>
      <c r="M158" s="65"/>
      <c r="N158" s="161" t="str">
        <f t="shared" si="12"/>
        <v/>
      </c>
      <c r="O158" s="150" t="s">
        <v>1150</v>
      </c>
      <c r="P158" s="79"/>
    </row>
    <row r="159" spans="1:16" s="7" customFormat="1" ht="24.75" customHeight="1" outlineLevel="1" x14ac:dyDescent="0.25">
      <c r="A159" s="134">
        <v>46</v>
      </c>
      <c r="B159" s="149" t="s">
        <v>2665</v>
      </c>
      <c r="C159" s="151" t="s">
        <v>31</v>
      </c>
      <c r="D159" s="63"/>
      <c r="E159" s="135"/>
      <c r="F159" s="135"/>
      <c r="G159" s="148" t="str">
        <f t="shared" si="11"/>
        <v/>
      </c>
      <c r="H159" s="64"/>
      <c r="I159" s="63"/>
      <c r="J159" s="63"/>
      <c r="K159" s="68"/>
      <c r="L159" s="100" t="str">
        <f>+IF(AND(K159&gt;0,O159="Ejecución"),(K159/877802)*Tabla28[[#This Row],[% participación]],IF(AND(K159&gt;0,O159&lt;&gt;"Ejecución"),"-",""))</f>
        <v/>
      </c>
      <c r="M159" s="65"/>
      <c r="N159" s="161" t="str">
        <f t="shared" si="12"/>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3">IF(AND(E160&lt;&gt;"",F160&lt;&gt;""),((F160-E160)/30),"")</f>
        <v/>
      </c>
      <c r="H160" s="64"/>
      <c r="I160" s="63"/>
      <c r="J160" s="63"/>
      <c r="K160" s="68"/>
      <c r="L160" s="100" t="str">
        <f>+IF(AND(K160&gt;0,O160="Ejecución"),(K160/877802)*Tabla28[[#This Row],[% participación]],IF(AND(K160&gt;0,O160&lt;&gt;"Ejecución"),"-",""))</f>
        <v/>
      </c>
      <c r="M160" s="65"/>
      <c r="N160" s="161" t="str">
        <f t="shared" si="12"/>
        <v/>
      </c>
      <c r="O160" s="150" t="s">
        <v>1150</v>
      </c>
      <c r="P160" s="79"/>
    </row>
    <row r="161" spans="1:28" ht="23.1" customHeight="1" thickBot="1" x14ac:dyDescent="0.3">
      <c r="O161" s="163"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5"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2"/>
      <c r="Z178" s="153" t="str">
        <f>IF(Y178&gt;0,SUM(E180+Y178),"")</f>
        <v/>
      </c>
      <c r="AA178" s="19"/>
      <c r="AB178" s="19"/>
    </row>
    <row r="179" spans="1:28" ht="23.25" x14ac:dyDescent="0.25">
      <c r="A179" s="9"/>
      <c r="B179" s="213" t="s">
        <v>2669</v>
      </c>
      <c r="C179" s="213"/>
      <c r="D179" s="213"/>
      <c r="E179" s="159">
        <v>0.02</v>
      </c>
      <c r="F179" s="158">
        <v>0.01</v>
      </c>
      <c r="G179" s="153">
        <f>IF(F179&gt;0,SUM(E179+F179),"")</f>
        <v>0.03</v>
      </c>
      <c r="H179" s="5"/>
      <c r="I179" s="213" t="s">
        <v>2671</v>
      </c>
      <c r="J179" s="213"/>
      <c r="K179" s="213"/>
      <c r="L179" s="213"/>
      <c r="M179" s="160">
        <v>0.02</v>
      </c>
      <c r="O179" s="8"/>
      <c r="Q179" s="19"/>
      <c r="R179" s="147">
        <f>IF(M179&gt;0,SUM(L179+M179),"")</f>
        <v>0.02</v>
      </c>
      <c r="T179" s="19"/>
      <c r="U179" s="169" t="s">
        <v>1166</v>
      </c>
      <c r="V179" s="169"/>
      <c r="W179" s="169"/>
      <c r="X179" s="24">
        <v>0.02</v>
      </c>
      <c r="Y179" s="152"/>
      <c r="Z179" s="153" t="str">
        <f>IF(Y179&gt;0,SUM(E181+Y179),"")</f>
        <v/>
      </c>
      <c r="AA179" s="19"/>
      <c r="AB179" s="19"/>
    </row>
    <row r="180" spans="1:28" ht="23.25" hidden="1" x14ac:dyDescent="0.25">
      <c r="A180" s="9"/>
      <c r="B180" s="193"/>
      <c r="C180" s="193"/>
      <c r="D180" s="193"/>
      <c r="E180" s="157"/>
      <c r="H180" s="5"/>
      <c r="I180" s="193"/>
      <c r="J180" s="193"/>
      <c r="K180" s="193"/>
      <c r="L180" s="193"/>
      <c r="M180" s="5"/>
      <c r="O180" s="8"/>
      <c r="Q180" s="19"/>
      <c r="R180" s="147" t="str">
        <f>IF(S180&gt;0,SUM(L180+S180),"")</f>
        <v/>
      </c>
      <c r="S180" s="152"/>
      <c r="T180" s="19"/>
      <c r="U180" s="169" t="s">
        <v>1167</v>
      </c>
      <c r="V180" s="169"/>
      <c r="W180" s="169"/>
      <c r="X180" s="24">
        <v>0.03</v>
      </c>
      <c r="Y180" s="152"/>
      <c r="Z180" s="153" t="str">
        <f>IF(Y180&gt;0,SUM(E182+Y180),"")</f>
        <v/>
      </c>
      <c r="AA180" s="19"/>
      <c r="AB180" s="19"/>
    </row>
    <row r="181" spans="1:28" ht="23.25" hidden="1" x14ac:dyDescent="0.25">
      <c r="A181" s="9"/>
      <c r="B181" s="193"/>
      <c r="C181" s="193"/>
      <c r="D181" s="193"/>
      <c r="E181" s="157"/>
      <c r="H181" s="5"/>
      <c r="I181" s="193"/>
      <c r="J181" s="193"/>
      <c r="K181" s="193"/>
      <c r="L181" s="193"/>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3"/>
      <c r="C182" s="193"/>
      <c r="D182" s="193"/>
      <c r="E182" s="157"/>
      <c r="H182" s="5"/>
      <c r="I182" s="193"/>
      <c r="J182" s="193"/>
      <c r="K182" s="193"/>
      <c r="L182" s="193"/>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23004450</v>
      </c>
      <c r="F185" s="92"/>
      <c r="G185" s="93"/>
      <c r="H185" s="88"/>
      <c r="I185" s="90" t="s">
        <v>2627</v>
      </c>
      <c r="J185" s="154">
        <f>+SUM(M179:M183)</f>
        <v>0.02</v>
      </c>
      <c r="K185" s="194" t="s">
        <v>2628</v>
      </c>
      <c r="L185" s="194"/>
      <c r="M185" s="94">
        <f>+J185*(SUM(K20:K35))</f>
        <v>15336300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28" t="s">
        <v>2636</v>
      </c>
      <c r="C192" s="228"/>
      <c r="E192" s="5" t="s">
        <v>20</v>
      </c>
      <c r="H192" s="26" t="s">
        <v>24</v>
      </c>
      <c r="J192" s="5" t="s">
        <v>2637</v>
      </c>
      <c r="K192" s="5"/>
      <c r="M192" s="5"/>
      <c r="N192" s="5"/>
      <c r="O192" s="8"/>
      <c r="Q192" s="142"/>
      <c r="R192" s="143"/>
      <c r="S192" s="143"/>
      <c r="T192" s="142"/>
    </row>
    <row r="193" spans="1:18" x14ac:dyDescent="0.25">
      <c r="A193" s="9"/>
      <c r="C193" s="117">
        <v>43769</v>
      </c>
      <c r="D193" s="5"/>
      <c r="E193" s="116">
        <v>2438</v>
      </c>
      <c r="F193" s="5"/>
      <c r="G193" s="5"/>
      <c r="H193" s="116" t="s">
        <v>2687</v>
      </c>
      <c r="J193" s="5"/>
      <c r="K193" s="117">
        <v>42750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2691</v>
      </c>
      <c r="J211" s="27" t="s">
        <v>2622</v>
      </c>
      <c r="K211" s="166" t="s">
        <v>2690</v>
      </c>
      <c r="L211" s="21"/>
      <c r="M211" s="21"/>
      <c r="N211" s="21"/>
      <c r="O211" s="8"/>
    </row>
    <row r="212" spans="1:15" x14ac:dyDescent="0.25">
      <c r="A212" s="9"/>
      <c r="B212" s="27" t="s">
        <v>2619</v>
      </c>
      <c r="C212" s="116" t="s">
        <v>2687</v>
      </c>
      <c r="D212" s="21"/>
      <c r="G212" s="27" t="s">
        <v>2621</v>
      </c>
      <c r="H212" s="166" t="s">
        <v>2688</v>
      </c>
      <c r="J212" s="27" t="s">
        <v>2623</v>
      </c>
      <c r="K212" s="11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schemas.microsoft.com/office/2006/metadata/properties"/>
    <ds:schemaRef ds:uri="http://purl.org/dc/elements/1.1/"/>
    <ds:schemaRef ds:uri="http://www.w3.org/XML/1998/namespace"/>
    <ds:schemaRef ds:uri="a65d333d-5b59-4810-bc94-b80d9325abbc"/>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2020-12-29T08:50:33Z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