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7b2fde48dfe925df/Escritorio/CORRECTOR  FIRMA/1042 MEDIO BAUDÓ/"/>
    </mc:Choice>
  </mc:AlternateContent>
  <xr:revisionPtr revIDLastSave="0" documentId="8_{B4A49AD7-6876-4396-A3D0-EF6CAE05B1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<sst xmlns="http://schemas.openxmlformats.org/spreadsheetml/2006/main" count="3108" uniqueCount="2710">
  <si>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</si>
  <si>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</si>
  <si>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</si>
  <si>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</si>
  <si>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</si>
  <si>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</si>
  <si>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</si>
  <si>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</si>
  <si>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</si>
  <si>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</si>
  <si>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</si>
  <si>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</si>
  <si>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</si>
  <si>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</si>
  <si>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</si>
  <si>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</si>
  <si>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</si>
  <si>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</si>
  <si>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</si>
  <si>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</si>
  <si>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</si>
  <si>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</si>
  <si>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</si>
  <si>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</si>
  <si>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</si>
  <si>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</si>
  <si>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</si>
  <si>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</si>
  <si>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</si>
  <si>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</si>
  <si>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</si>
  <si>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</si>
  <si>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</si>
  <si>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</si>
  <si>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</si>
  <si>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</si>
  <si>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</si>
  <si>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</si>
  <si>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</si>
  <si>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</si>
  <si>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</si>
  <si>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</si>
  <si>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</si>
  <si>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</si>
  <si>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</si>
  <si>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</si>
  <si>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</si>
  <si>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</si>
  <si>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</si>
  <si>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</si>
  <si>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</si>
  <si>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</si>
  <si>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</si>
  <si>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</si>
  <si>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</si>
  <si>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</si>
  <si>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</si>
  <si>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</si>
  <si>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</si>
  <si>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</si>
  <si>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</si>
  <si>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</si>
  <si>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</si>
  <si>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</si>
  <si>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</si>
  <si>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</si>
  <si>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</si>
  <si>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</si>
  <si>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</si>
  <si>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</si>
  <si>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</si>
  <si>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</si>
  <si>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</si>
  <si>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</si>
  <si>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</si>
  <si>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</si>
  <si>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</si>
  <si>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</si>
  <si>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</si>
  <si>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</si>
  <si>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</si>
  <si>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</si>
  <si>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</si>
  <si>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</si>
  <si>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</si>
  <si>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</si>
  <si>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</si>
  <si>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</si>
  <si>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</si>
  <si>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</si>
  <si>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</si>
  <si>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</si>
  <si>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</si>
  <si>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</si>
  <si>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</si>
  <si>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</si>
  <si>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</si>
  <si>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</si>
  <si>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</si>
  <si>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</si>
  <si>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</si>
  <si>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</si>
  <si>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</si>
  <si>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</si>
  <si>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</si>
  <si>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</si>
  <si>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</si>
  <si>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</si>
  <si>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</si>
  <si>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</si>
  <si>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</si>
  <si>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</si>
  <si>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</si>
  <si>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</si>
  <si>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</si>
  <si>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</si>
  <si>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</si>
  <si>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</si>
  <si>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</si>
  <si>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</si>
  <si>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</si>
  <si>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</si>
  <si>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</si>
  <si>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</si>
  <si>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</si>
  <si>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</si>
  <si>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</si>
  <si>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</si>
  <si>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</si>
  <si>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</si>
  <si>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</si>
  <si>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</si>
  <si>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</si>
  <si>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</si>
  <si>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</si>
  <si>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</si>
  <si>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</si>
  <si>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</si>
  <si>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</si>
  <si>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</si>
  <si>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</si>
  <si>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</si>
  <si>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</si>
  <si>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</si>
  <si>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</si>
  <si>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</si>
  <si>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</si>
  <si>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</si>
  <si>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</si>
  <si>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</si>
  <si>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</si>
  <si>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</si>
  <si>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</si>
  <si>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</si>
  <si>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</si>
  <si>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</si>
  <si>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</si>
  <si>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</si>
  <si>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</si>
  <si>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</si>
  <si>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</si>
  <si>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</si>
  <si>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</si>
  <si>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</si>
  <si>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</si>
  <si>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</si>
  <si>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</si>
  <si>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</si>
  <si>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</si>
  <si>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</si>
  <si>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</si>
  <si>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</si>
  <si>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</si>
  <si>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</si>
  <si>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</si>
  <si>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</si>
  <si>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</si>
  <si>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</si>
  <si>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</si>
  <si>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</si>
  <si>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</si>
  <si>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</si>
  <si>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</si>
  <si>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</si>
  <si>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</si>
  <si>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</si>
  <si>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</si>
  <si>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</si>
  <si>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</si>
  <si>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</si>
  <si>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</si>
  <si>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</si>
  <si>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</si>
  <si>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</si>
  <si>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</si>
  <si>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</si>
  <si>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</si>
  <si>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</si>
  <si>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</si>
  <si>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</si>
  <si>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</si>
  <si>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</si>
  <si>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</si>
  <si>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</si>
  <si>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</si>
  <si>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</si>
  <si>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</si>
  <si>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</si>
  <si>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</si>
  <si>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</si>
  <si>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</si>
  <si>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</si>
  <si>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</si>
  <si>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</si>
  <si>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</si>
  <si>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</si>
  <si>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</si>
  <si>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</si>
  <si>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</si>
  <si>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</si>
  <si>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</si>
  <si>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</si>
  <si>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</si>
  <si>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</si>
  <si>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</si>
  <si>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</si>
  <si>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</si>
  <si>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</si>
  <si>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</si>
  <si>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</si>
  <si>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</si>
  <si>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</si>
  <si>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</si>
  <si>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</si>
  <si>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</si>
  <si>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</si>
  <si>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</si>
  <si>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</si>
  <si>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</si>
  <si>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</si>
  <si>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</si>
  <si>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</si>
  <si>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</si>
  <si>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</si>
  <si>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</si>
  <si>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</si>
  <si>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</si>
  <si>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</si>
  <si>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</si>
  <si>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</si>
  <si>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</si>
  <si>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</si>
  <si>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</si>
  <si>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</si>
  <si>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</si>
  <si>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</si>
  <si>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</si>
  <si>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</si>
  <si>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</si>
  <si>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</si>
  <si>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</si>
  <si>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</si>
  <si>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</si>
  <si>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</si>
  <si>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</si>
  <si>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</si>
  <si>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</si>
  <si>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</si>
  <si>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</si>
  <si>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</si>
  <si>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</si>
  <si>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</si>
  <si>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</si>
  <si>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</si>
  <si>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</si>
  <si>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</si>
  <si>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</si>
  <si>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</si>
  <si>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</si>
  <si>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</si>
  <si>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</si>
  <si>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</si>
  <si>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</si>
  <si>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</si>
  <si>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</si>
  <si>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</si>
  <si>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</si>
  <si>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</si>
  <si>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</si>
  <si>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</si>
  <si>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</si>
  <si>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</si>
  <si>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</si>
  <si>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</si>
  <si>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</si>
  <si>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</si>
  <si>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</si>
  <si>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</si>
  <si>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</si>
  <si>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</si>
  <si>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</si>
  <si>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</si>
  <si>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</si>
  <si>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</si>
  <si>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</si>
  <si>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</si>
  <si>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</si>
  <si>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</si>
  <si>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</si>
  <si>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</si>
  <si>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</si>
  <si>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</si>
  <si>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</si>
  <si>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</si>
  <si>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</si>
  <si>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</si>
  <si>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</si>
  <si>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</si>
  <si>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</si>
  <si>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</si>
  <si>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</si>
  <si>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</si>
  <si>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</si>
  <si>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</si>
  <si>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</si>
  <si>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</si>
  <si>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</si>
  <si>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</si>
  <si>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</si>
  <si>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</si>
  <si>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</si>
  <si>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</si>
  <si>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</si>
  <si>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</si>
  <si>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</si>
  <si>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</si>
  <si>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</si>
  <si>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</si>
  <si>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</si>
  <si>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</si>
  <si>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</si>
  <si>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</si>
  <si>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</si>
  <si>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</si>
  <si>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</si>
  <si>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</si>
  <si>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</si>
  <si>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</si>
  <si>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</si>
  <si>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</si>
  <si>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</si>
  <si>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</si>
  <si>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</si>
  <si>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</si>
  <si>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</si>
  <si>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</si>
  <si>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</si>
  <si>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</si>
  <si>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</si>
  <si>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</si>
  <si>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</si>
  <si>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</si>
  <si>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</si>
  <si>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</si>
  <si>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</si>
  <si>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</si>
  <si>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</si>
  <si>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</si>
  <si>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</si>
  <si>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</si>
  <si>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</si>
  <si>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</si>
  <si>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</si>
  <si>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</si>
  <si>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</si>
  <si>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</si>
  <si>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</si>
  <si>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</si>
  <si>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</si>
  <si>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</si>
  <si>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</si>
  <si>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</si>
  <si>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</si>
  <si>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</si>
  <si>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</si>
  <si>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</si>
  <si>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</si>
  <si>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</si>
  <si>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</si>
  <si>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</si>
  <si>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</si>
  <si>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</si>
  <si>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</si>
  <si>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</si>
  <si>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</si>
  <si>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</si>
  <si>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</si>
  <si>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</si>
  <si>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</si>
  <si>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</si>
  <si>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</si>
  <si>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</si>
  <si>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</si>
  <si>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</si>
  <si>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</si>
  <si>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</si>
  <si>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</si>
  <si>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</si>
  <si>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</si>
  <si>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</si>
  <si>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</si>
  <si>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</si>
  <si>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</si>
  <si>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</si>
  <si>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</si>
  <si>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</si>
  <si>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</si>
  <si>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</si>
  <si>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</si>
  <si>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</si>
  <si>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</si>
  <si>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</si>
  <si>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</si>
  <si>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</si>
  <si>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</si>
  <si>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</si>
  <si>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</si>
  <si>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</si>
  <si>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</si>
  <si>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</si>
  <si>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</si>
  <si>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</si>
  <si>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</si>
  <si>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</si>
  <si>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</si>
  <si>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</si>
  <si>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</si>
  <si>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</si>
  <si>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</si>
  <si>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</si>
  <si>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</si>
  <si>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</si>
  <si>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</si>
  <si>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</si>
  <si>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</si>
  <si>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</si>
  <si>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</si>
  <si>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</si>
  <si>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</si>
  <si>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</si>
  <si>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</si>
  <si>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</si>
  <si>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</si>
  <si>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</si>
  <si>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</si>
  <si>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</si>
  <si>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</si>
  <si>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</si>
  <si>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</si>
  <si>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</si>
  <si>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</si>
  <si>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</si>
  <si>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</si>
  <si>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</si>
  <si>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</si>
  <si>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</si>
  <si>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</si>
  <si>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</si>
  <si>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</si>
  <si>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</si>
  <si>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</si>
  <si>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</si>
  <si>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</si>
  <si>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</si>
  <si>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</si>
  <si>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</si>
  <si>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</si>
  <si>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</si>
  <si>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</si>
  <si>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</si>
  <si>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</si>
  <si>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</si>
  <si>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</si>
  <si>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</si>
  <si>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</si>
  <si>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</si>
  <si>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</si>
  <si>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</si>
  <si>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</si>
  <si>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</si>
  <si>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</si>
  <si>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</si>
  <si>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</si>
  <si>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</si>
  <si>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</si>
  <si>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</si>
  <si>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</si>
  <si>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</si>
  <si>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</si>
  <si>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</si>
  <si>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</si>
  <si>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</si>
  <si>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</si>
  <si>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</si>
  <si>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</si>
  <si>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</si>
  <si>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</si>
  <si>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</si>
  <si>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</si>
  <si>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</si>
  <si>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</si>
  <si>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</si>
  <si>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</si>
  <si>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</si>
  <si>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</si>
  <si>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</si>
  <si>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</si>
  <si>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</si>
  <si>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</si>
  <si>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</si>
  <si>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</si>
  <si>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</si>
  <si>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</si>
  <si>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</si>
  <si>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</si>
  <si>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</si>
  <si>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</si>
  <si>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</si>
  <si>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</si>
  <si>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</si>
  <si>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</si>
  <si>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</si>
  <si>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</si>
  <si>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</si>
  <si>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</si>
  <si>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</si>
  <si>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</si>
  <si>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</si>
  <si>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</si>
  <si>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</si>
  <si>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</si>
  <si>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</si>
  <si>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</si>
  <si>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</si>
  <si>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</si>
  <si>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</si>
  <si>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</si>
  <si>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</si>
  <si>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</si>
  <si>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</si>
  <si>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</si>
  <si>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</si>
  <si>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</si>
  <si>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</si>
  <si>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</si>
  <si>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</si>
  <si>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</si>
  <si>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</si>
  <si>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</si>
  <si>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</si>
  <si>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</si>
  <si>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</si>
  <si>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</si>
  <si>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</si>
  <si>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</si>
  <si>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</si>
  <si>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</si>
  <si>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</si>
  <si>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</si>
  <si>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</si>
  <si>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</si>
  <si>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</si>
  <si>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</si>
  <si>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</si>
  <si>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</si>
  <si>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</si>
  <si>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</si>
  <si>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</si>
  <si>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</si>
  <si>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</si>
  <si>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</si>
  <si>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</si>
  <si>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</si>
  <si>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</si>
  <si>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</si>
  <si>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</si>
  <si>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</si>
  <si>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</si>
  <si>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</si>
  <si>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</si>
  <si>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</si>
  <si>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</si>
  <si>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</si>
  <si>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</si>
  <si>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</si>
  <si>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</si>
  <si>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</si>
  <si>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</si>
  <si>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</si>
  <si>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</si>
  <si>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</si>
  <si>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</si>
  <si>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</si>
  <si>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</si>
  <si>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</si>
  <si>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</si>
  <si>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</si>
  <si>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</si>
  <si>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</si>
  <si>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</si>
  <si>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</si>
  <si>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</si>
  <si>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</si>
  <si>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</si>
  <si>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</si>
  <si>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</si>
  <si>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</si>
  <si>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</si>
  <si>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</si>
  <si>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</si>
  <si>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</si>
  <si>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</si>
  <si>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</si>
  <si>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</si>
  <si>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</si>
  <si>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</si>
  <si>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</si>
  <si>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</si>
  <si>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</si>
  <si>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</si>
  <si>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</si>
  <si>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</si>
  <si>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</si>
  <si>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</si>
  <si>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</si>
  <si>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</si>
  <si>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</si>
  <si>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</si>
  <si>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</si>
  <si>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</si>
  <si>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</si>
  <si>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</si>
  <si>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</si>
  <si>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</si>
  <si>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</si>
  <si>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</si>
  <si>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</si>
  <si>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</si>
  <si>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</si>
  <si>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</si>
  <si>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</si>
  <si>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</si>
  <si>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</si>
  <si>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</si>
  <si>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</si>
  <si>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</si>
  <si>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</si>
  <si>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</si>
  <si>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</si>
  <si>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</si>
  <si>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</si>
  <si>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</si>
  <si>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</si>
  <si>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</si>
  <si>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</si>
  <si>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</si>
  <si>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</si>
  <si>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</si>
  <si>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</si>
  <si>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</si>
  <si>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</si>
  <si>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</si>
  <si>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</si>
  <si>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</si>
  <si>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</si>
  <si>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</si>
  <si>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</si>
  <si>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</si>
  <si>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</si>
  <si>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</si>
  <si>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</si>
  <si>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</si>
  <si>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</si>
  <si>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</si>
  <si>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</si>
  <si>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</si>
  <si>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</si>
  <si>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</si>
  <si>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</si>
  <si>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</si>
  <si>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</si>
  <si>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</si>
  <si>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</si>
  <si>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</si>
  <si>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</si>
  <si>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</si>
  <si>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</si>
  <si>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</si>
  <si>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</si>
  <si>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</si>
  <si>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</si>
  <si>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</si>
  <si>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</si>
  <si>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</si>
  <si>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</si>
  <si>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</si>
  <si>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</si>
  <si>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</si>
  <si>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</si>
  <si>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</si>
  <si>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</si>
  <si>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</si>
  <si>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</si>
  <si>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</si>
  <si>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</si>
  <si>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</si>
  <si>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</si>
  <si>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</si>
  <si>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</si>
  <si>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</si>
  <si>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</si>
  <si>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</si>
  <si>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</si>
  <si>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</si>
  <si>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</si>
  <si>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</si>
  <si>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</si>
  <si>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</si>
  <si>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</si>
  <si>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</si>
  <si>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</si>
  <si>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</si>
  <si>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</si>
  <si>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</si>
  <si>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</si>
  <si>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</si>
  <si>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</si>
  <si>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</si>
  <si>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</si>
  <si>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</si>
  <si>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</si>
  <si>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</si>
  <si>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</si>
  <si>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</si>
  <si>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</si>
  <si>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</si>
  <si>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</si>
  <si>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</si>
  <si>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</si>
  <si>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</si>
  <si>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</si>
  <si>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</si>
  <si>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</si>
  <si>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</si>
  <si>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</si>
  <si>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</si>
  <si>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</si>
  <si>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</si>
  <si>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</si>
  <si>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</si>
  <si>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</si>
  <si>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</si>
  <si>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</si>
  <si>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</si>
  <si>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</si>
  <si>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</si>
  <si>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</si>
  <si>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</si>
  <si>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</si>
  <si>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</si>
  <si>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</si>
  <si>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</si>
  <si>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</si>
  <si>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</si>
  <si>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</si>
  <si>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</si>
  <si>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</si>
  <si>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</si>
  <si>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</si>
  <si>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</si>
  <si>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</si>
  <si>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</si>
  <si>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</si>
  <si>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</si>
  <si>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</si>
  <si>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</si>
  <si>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</si>
  <si>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</si>
  <si>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</si>
  <si>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</si>
  <si>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</si>
  <si>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</si>
  <si>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</si>
  <si>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</si>
  <si>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</si>
  <si>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</si>
  <si>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</si>
  <si>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</si>
  <si>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</si>
  <si>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</si>
  <si>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</si>
  <si>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</si>
  <si>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</si>
  <si>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</si>
  <si>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</si>
  <si>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</si>
  <si>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</si>
  <si>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</si>
  <si>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</si>
  <si>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</si>
  <si>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</si>
  <si>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</si>
  <si>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</si>
  <si>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</si>
  <si>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</si>
  <si>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</si>
  <si>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</si>
  <si>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</si>
  <si>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</si>
  <si>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</si>
  <si>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</si>
  <si>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</si>
  <si>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</si>
  <si>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</si>
  <si>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</si>
  <si>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</si>
  <si>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</si>
  <si>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</si>
  <si>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</si>
  <si>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</si>
  <si>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</si>
  <si>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</si>
  <si>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</si>
  <si>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</si>
  <si>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</si>
  <si>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</si>
  <si>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</si>
  <si>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</si>
  <si>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</si>
  <si>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</si>
  <si>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</si>
  <si>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</si>
  <si>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</si>
  <si>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</si>
  <si>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</si>
  <si>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</si>
  <si>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</si>
  <si>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</si>
  <si>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</si>
  <si>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</si>
  <si>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</si>
  <si>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</si>
  <si>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</si>
  <si>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</si>
  <si>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</si>
  <si>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</si>
  <si>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</si>
  <si>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</si>
  <si>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</si>
  <si>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</si>
  <si>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</si>
  <si>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</si>
  <si>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</si>
  <si>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</si>
  <si>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</si>
  <si>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</si>
  <si>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</si>
  <si>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</si>
  <si>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</si>
  <si>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</si>
  <si>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</si>
  <si>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</si>
  <si>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</si>
  <si>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</si>
  <si>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</si>
  <si>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</si>
  <si>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</si>
  <si>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</si>
  <si>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</si>
  <si>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</si>
  <si>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</si>
  <si>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</si>
  <si>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</si>
  <si>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</si>
  <si>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</si>
  <si>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</si>
  <si>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</si>
  <si>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</si>
  <si>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</si>
  <si>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</si>
  <si>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</si>
  <si>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</si>
  <si>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</si>
  <si>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</si>
  <si>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</si>
  <si>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</si>
  <si>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</si>
  <si>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</si>
  <si>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</si>
  <si>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</si>
  <si>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</si>
  <si>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</si>
  <si>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</si>
  <si>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</si>
  <si>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</si>
  <si>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</si>
  <si>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</si>
  <si>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</si>
  <si>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</si>
  <si>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</si>
  <si>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</si>
  <si>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</si>
  <si>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</si>
  <si>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</si>
  <si>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</si>
  <si>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</si>
  <si>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</si>
  <si>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</si>
  <si>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</si>
  <si>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</si>
  <si>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</si>
  <si>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</si>
  <si>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</si>
  <si>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</si>
  <si>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</si>
  <si>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</si>
  <si>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</si>
  <si>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</si>
  <si>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</si>
  <si>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</si>
  <si>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</si>
  <si>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</si>
  <si>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</si>
  <si>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</si>
  <si>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</si>
  <si>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</si>
  <si>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</si>
  <si>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</si>
  <si>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</si>
  <si>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</si>
  <si>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</si>
  <si>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</si>
  <si>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</si>
  <si>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</si>
  <si>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</si>
  <si>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</si>
  <si>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</si>
  <si>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</si>
  <si>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</si>
  <si>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</si>
  <si>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</si>
  <si>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</si>
  <si>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</si>
  <si>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</si>
  <si>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</si>
  <si>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</si>
  <si>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</si>
  <si>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</si>
  <si>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</si>
  <si>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</si>
  <si>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</si>
  <si>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</si>
  <si>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</si>
  <si>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</si>
  <si>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</si>
  <si>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</si>
  <si>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</si>
  <si>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</si>
  <si>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</si>
  <si>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</si>
  <si>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</si>
  <si>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</si>
  <si>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</si>
  <si>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</si>
  <si>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</si>
  <si>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</si>
  <si>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</si>
  <si>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</si>
  <si>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</si>
  <si>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</si>
  <si>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</si>
  <si>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</si>
  <si>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</si>
  <si>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</si>
  <si>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</si>
  <si>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</si>
  <si>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</si>
  <si>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</si>
  <si>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</si>
  <si>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</si>
  <si>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</si>
  <si>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</si>
  <si>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</si>
  <si>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</si>
  <si>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</si>
  <si>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</si>
  <si>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</si>
  <si>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</si>
  <si>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</si>
  <si>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</si>
  <si>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</si>
  <si>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</si>
  <si>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</si>
  <si>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</si>
  <si>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</si>
  <si>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</si>
  <si>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</si>
  <si>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</si>
  <si>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</si>
  <si>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</si>
  <si>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</si>
  <si>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</si>
  <si>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</si>
  <si>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</si>
  <si>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</si>
  <si>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</si>
  <si>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</si>
  <si>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</si>
  <si>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</si>
  <si>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</si>
  <si>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</si>
  <si>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</si>
  <si>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</si>
  <si>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</si>
  <si>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</si>
  <si>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</si>
  <si>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</si>
  <si>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</si>
  <si>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</si>
  <si>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</si>
  <si>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</si>
  <si>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</si>
  <si>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</si>
  <si>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</si>
  <si>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</si>
  <si>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</si>
  <si>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</si>
  <si>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</si>
  <si>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</si>
  <si>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</si>
  <si>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</si>
  <si>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</si>
  <si>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</si>
  <si>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</si>
  <si>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</si>
  <si>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</si>
  <si>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</si>
  <si>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</si>
  <si>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</si>
  <si>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</si>
  <si>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</si>
  <si>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</si>
  <si>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</si>
  <si>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</si>
  <si>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</si>
  <si>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</si>
  <si>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</si>
  <si>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</si>
  <si>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</si>
  <si>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</si>
  <si>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</si>
  <si>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</si>
  <si>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</si>
  <si>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</si>
  <si>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</si>
  <si>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</si>
  <si>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</si>
  <si>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</si>
  <si>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</si>
  <si>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</si>
  <si>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</si>
  <si>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</si>
  <si>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</si>
  <si>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</si>
  <si>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</si>
  <si>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</si>
  <si>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</si>
  <si>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</si>
  <si>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</si>
  <si>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</si>
  <si>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</si>
  <si>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</si>
  <si>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</si>
  <si>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</si>
  <si>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</si>
  <si>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</si>
  <si>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</si>
  <si>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</si>
  <si>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</si>
  <si>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</si>
  <si>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</si>
  <si>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</si>
  <si>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</si>
  <si>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</si>
  <si>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</si>
  <si>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</si>
  <si>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</si>
  <si>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</si>
  <si>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</si>
  <si>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</si>
  <si>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</si>
  <si>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</si>
  <si>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</si>
  <si>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</si>
  <si>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</si>
  <si>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</si>
  <si>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</si>
  <si>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</si>
  <si>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</si>
  <si>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</si>
  <si>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</si>
  <si>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</si>
  <si>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</si>
  <si>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</si>
  <si>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</si>
  <si>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</si>
  <si>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</si>
  <si>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</si>
  <si>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</si>
  <si>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</si>
  <si>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</si>
  <si>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</si>
  <si>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</si>
  <si>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</si>
  <si>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</si>
  <si>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</si>
  <si>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</si>
  <si>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</si>
  <si>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</si>
  <si>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</si>
  <si>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</si>
  <si>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</si>
  <si>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</si>
  <si>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</si>
  <si>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</si>
  <si>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</si>
  <si>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</si>
  <si>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</si>
  <si>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</si>
  <si>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</si>
  <si>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</si>
  <si>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</si>
  <si>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</si>
  <si>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</si>
  <si>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</si>
  <si>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</si>
  <si>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</si>
  <si>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</si>
  <si>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</si>
  <si>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</si>
  <si>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</si>
  <si>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</si>
  <si>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</si>
  <si>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</si>
  <si>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</si>
  <si>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</si>
  <si>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</si>
  <si>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</si>
  <si>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</si>
  <si>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</si>
  <si>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</si>
  <si>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</si>
  <si>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</si>
  <si>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</si>
  <si>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</si>
  <si>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</si>
  <si>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</si>
  <si>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</si>
  <si>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</si>
  <si>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</si>
  <si>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</si>
  <si>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</si>
  <si>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</si>
  <si>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</si>
  <si>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</si>
  <si>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</si>
  <si>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</si>
  <si>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</si>
  <si>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</si>
  <si>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</si>
  <si>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</si>
  <si>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</si>
  <si>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</si>
  <si>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</si>
  <si>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</si>
  <si>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</si>
  <si>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</si>
  <si>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</si>
  <si>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</si>
  <si>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</si>
  <si>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</si>
  <si>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</si>
  <si>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</si>
  <si>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</si>
  <si>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</si>
  <si>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</si>
  <si>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</si>
  <si>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</si>
  <si>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</si>
  <si>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</si>
  <si>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</si>
  <si>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</si>
  <si>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</si>
  <si>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</si>
  <si>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</si>
  <si>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</si>
  <si>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</si>
  <si>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</si>
  <si>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</si>
  <si>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</si>
  <si>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</si>
  <si>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</si>
  <si>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</si>
  <si>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</si>
  <si>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</si>
  <si>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</si>
  <si>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</si>
  <si>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</si>
  <si>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</si>
  <si>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</si>
  <si>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</si>
  <si>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</si>
  <si>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</si>
  <si>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</si>
  <si>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</si>
  <si>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</si>
  <si>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</si>
  <si>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</si>
  <si>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</si>
  <si>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</si>
  <si>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</si>
  <si>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</si>
  <si>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</si>
  <si>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</si>
  <si>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</si>
  <si>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</si>
  <si>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</si>
  <si>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</si>
  <si>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</si>
  <si>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</si>
  <si>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</si>
  <si>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</si>
  <si>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</si>
  <si>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</si>
  <si>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</si>
  <si>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</si>
  <si>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</si>
  <si>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</si>
  <si>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</si>
  <si>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</si>
  <si>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</si>
  <si>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</si>
  <si>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</si>
  <si>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</si>
  <si>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</si>
  <si>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</si>
  <si>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</si>
  <si>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</si>
  <si>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</si>
  <si>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</si>
  <si>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</si>
  <si>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</si>
  <si>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</si>
  <si>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</si>
  <si>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</si>
  <si>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</si>
  <si>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</si>
  <si>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</si>
  <si>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</si>
  <si>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</si>
  <si>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</si>
  <si>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</si>
  <si>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</si>
  <si>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</si>
  <si>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</si>
  <si>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</si>
  <si>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</si>
  <si>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</si>
  <si>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</si>
  <si>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</si>
  <si>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</si>
  <si>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</si>
  <si>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</si>
  <si>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</si>
  <si>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</si>
  <si>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</si>
  <si>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</si>
  <si>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</si>
  <si>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</si>
  <si>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</si>
  <si>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</si>
  <si>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</si>
  <si>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</si>
  <si>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</si>
  <si>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</si>
  <si>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</si>
  <si>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</si>
  <si>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</si>
  <si>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</si>
  <si>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</si>
  <si>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</si>
  <si>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</si>
  <si>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</si>
  <si>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</si>
  <si>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</si>
  <si>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</si>
  <si>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</si>
  <si>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</si>
  <si>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</si>
  <si>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</si>
  <si>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</si>
  <si>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</si>
  <si>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</si>
  <si>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</si>
  <si>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</si>
  <si>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</si>
  <si>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</si>
  <si>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</si>
  <si>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</si>
  <si>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</si>
  <si>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</si>
  <si>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</si>
  <si>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</si>
  <si>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</si>
  <si>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</si>
  <si>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</si>
  <si>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</si>
  <si>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</si>
  <si>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</si>
  <si>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</si>
  <si>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</si>
  <si>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</si>
  <si>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</si>
  <si>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</si>
  <si>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</si>
  <si>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</si>
  <si>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</si>
  <si>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</si>
  <si>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</si>
  <si>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</si>
  <si>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</si>
  <si>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</si>
  <si>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</si>
  <si>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</si>
  <si>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</si>
  <si>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</si>
  <si>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</si>
  <si>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</si>
  <si>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</si>
  <si>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</si>
  <si>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</si>
  <si>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</si>
  <si>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</si>
  <si>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</si>
  <si>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</si>
  <si>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</si>
  <si>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</si>
  <si>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</si>
  <si>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</si>
  <si>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</si>
  <si>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</si>
  <si>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</si>
  <si>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</si>
  <si>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</si>
  <si>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</si>
  <si>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</si>
  <si>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</si>
  <si>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</si>
  <si>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</si>
  <si>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</si>
  <si>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</si>
  <si>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</si>
  <si>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</si>
  <si>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</si>
  <si>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</si>
  <si>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</si>
  <si>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</si>
  <si>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</si>
  <si>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</si>
  <si>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</si>
  <si>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</si>
  <si>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</si>
  <si>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</si>
  <si>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</si>
  <si>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</si>
  <si>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</si>
  <si>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</si>
  <si>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</si>
  <si>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</si>
  <si>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</si>
  <si>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</si>
  <si>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</si>
  <si>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</si>
  <si>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</si>
  <si>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</si>
  <si>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</si>
  <si>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</si>
  <si>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</si>
  <si>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</si>
  <si>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</si>
  <si>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</si>
  <si>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</si>
  <si>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</si>
  <si>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</si>
  <si>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</si>
  <si>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</si>
  <si>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</si>
  <si>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</si>
  <si>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</si>
  <si>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</si>
  <si>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</si>
  <si>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</si>
  <si>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</si>
  <si>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</si>
  <si>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</si>
  <si>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</si>
  <si>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</si>
  <si>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</si>
  <si>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</si>
  <si>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</si>
  <si>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</si>
  <si>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</si>
  <si>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</si>
  <si>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</si>
  <si>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</si>
  <si>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</si>
  <si>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</si>
  <si>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</si>
  <si>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</si>
  <si>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</si>
  <si>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</si>
  <si>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</si>
  <si>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</si>
  <si>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</si>
  <si>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</si>
  <si>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</si>
  <si>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</si>
  <si>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</si>
  <si>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</si>
  <si>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</si>
  <si>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</si>
  <si>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</si>
  <si>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</si>
  <si>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</si>
  <si>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</si>
  <si>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</si>
  <si>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</si>
  <si>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</si>
  <si>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</si>
  <si>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</si>
  <si>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</si>
  <si>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</si>
  <si>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</si>
  <si>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</si>
  <si>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</si>
  <si>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</si>
  <si>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</si>
  <si>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</si>
  <si>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</si>
  <si>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</si>
  <si>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</si>
  <si>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</si>
  <si>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</si>
  <si>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</si>
  <si>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</si>
  <si>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</si>
  <si>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</si>
  <si>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</si>
  <si>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</si>
  <si>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</si>
  <si>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</si>
  <si>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</si>
  <si>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</si>
  <si>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</si>
  <si>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</si>
  <si>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</si>
  <si>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</si>
  <si>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</si>
  <si>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</si>
  <si>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</si>
  <si>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</si>
  <si>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</si>
  <si>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</si>
  <si>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</si>
  <si>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</si>
  <si>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</si>
  <si>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</si>
  <si>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</si>
  <si>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</si>
  <si>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</si>
  <si>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</si>
  <si>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</si>
  <si>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</si>
  <si>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</si>
  <si>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</si>
  <si>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</si>
  <si>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</si>
  <si>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</si>
  <si>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</si>
  <si>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</si>
  <si>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</si>
  <si>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</si>
  <si>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</si>
  <si>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</si>
  <si>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</si>
  <si>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</si>
  <si>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</si>
  <si>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</si>
  <si>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</si>
  <si>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</si>
  <si>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</si>
  <si>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</si>
  <si>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</si>
  <si>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</si>
  <si>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</si>
  <si>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</si>
  <si>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</si>
  <si>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</si>
  <si>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</si>
  <si>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</si>
  <si>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</si>
  <si>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</si>
  <si>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</si>
  <si>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</si>
  <si>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</si>
  <si>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</si>
  <si>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</si>
  <si>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</si>
  <si>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</si>
  <si>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</si>
  <si>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</si>
  <si>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</si>
  <si>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</si>
  <si>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</si>
  <si>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</si>
  <si>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</si>
  <si>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</si>
  <si>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</si>
  <si>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</si>
  <si>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</si>
  <si>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</si>
  <si>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</si>
  <si>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</si>
  <si>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</si>
  <si>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</si>
  <si>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</si>
  <si>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</si>
  <si>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</si>
  <si>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</si>
  <si>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</si>
  <si>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</si>
  <si>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</si>
  <si>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</si>
  <si>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</si>
  <si>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</si>
  <si>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</si>
  <si>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</si>
  <si>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</si>
  <si>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</si>
  <si>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</si>
  <si>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</si>
  <si>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</si>
  <si>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</si>
  <si>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</si>
  <si>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</si>
  <si>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</si>
  <si>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</si>
  <si>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</si>
  <si>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</si>
  <si>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</si>
  <si>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</si>
  <si>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</si>
  <si>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</si>
  <si>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</si>
  <si>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</si>
  <si>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</si>
  <si>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</si>
  <si>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</si>
  <si>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</si>
  <si>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</si>
  <si>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</si>
  <si>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</si>
  <si>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</si>
  <si>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</si>
  <si>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</si>
  <si>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</si>
  <si>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</si>
  <si>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</si>
  <si>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</si>
  <si>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</si>
  <si>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</si>
  <si>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</si>
  <si>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</si>
  <si>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</si>
  <si>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</si>
  <si>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</si>
  <si>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</si>
  <si>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</si>
  <si>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</si>
  <si>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</si>
  <si>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</si>
  <si>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</si>
  <si>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</si>
  <si>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</si>
  <si>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</si>
  <si>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</si>
  <si>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</si>
  <si>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</si>
  <si>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</si>
  <si>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</si>
  <si>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</si>
  <si>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</si>
  <si>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</si>
  <si>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</si>
  <si>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</si>
  <si>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</si>
  <si>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</si>
  <si>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</si>
  <si>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</si>
  <si>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</si>
  <si>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</si>
  <si>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</si>
  <si>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</si>
  <si>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</si>
  <si>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</si>
  <si>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</si>
  <si>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</si>
  <si>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</si>
  <si>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</si>
  <si>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</si>
  <si>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</si>
  <si>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</si>
  <si>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</si>
  <si>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</si>
  <si>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</si>
  <si>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</si>
  <si>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</si>
  <si>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</si>
  <si>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</si>
  <si>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</si>
  <si>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</si>
  <si>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</si>
  <si>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</si>
  <si>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</si>
  <si>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</si>
  <si>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</si>
  <si>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</si>
  <si>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</si>
  <si>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</si>
  <si>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</si>
  <si>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</si>
  <si>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</si>
  <si>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</si>
  <si>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</si>
  <si>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</si>
  <si>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</si>
  <si>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</si>
  <si>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</si>
  <si>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</si>
  <si>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</si>
  <si>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</si>
  <si>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</si>
  <si>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</si>
  <si>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</si>
  <si>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</si>
  <si>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</si>
  <si>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</si>
  <si>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</si>
  <si>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</si>
  <si>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</si>
  <si>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</si>
  <si>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</si>
  <si>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</si>
  <si>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</si>
  <si>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</si>
  <si>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</si>
  <si>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</si>
  <si>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</si>
  <si>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</si>
  <si>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</si>
  <si>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</si>
  <si>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</si>
  <si>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</si>
  <si>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</si>
  <si>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</si>
  <si>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</si>
  <si>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</si>
  <si>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</si>
  <si>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</si>
  <si>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</si>
  <si>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</si>
  <si>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</si>
  <si>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</si>
  <si>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</si>
  <si>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</si>
  <si>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</si>
  <si>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</si>
  <si>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</si>
  <si>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</si>
  <si>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</si>
  <si>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</si>
  <si>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</si>
  <si>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</si>
  <si>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</si>
  <si>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</si>
  <si>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</si>
  <si>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</si>
  <si>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</si>
  <si>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</si>
  <si>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</si>
  <si>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</si>
  <si>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</si>
  <si>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</si>
  <si>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</si>
  <si>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</si>
  <si>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</si>
  <si>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</si>
  <si>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</si>
  <si>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</si>
  <si>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</si>
  <si>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</si>
  <si>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</si>
  <si>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</si>
  <si>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</si>
  <si>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</si>
  <si>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</si>
  <si>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</si>
  <si>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</si>
  <si>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</si>
  <si>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</si>
  <si>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</si>
  <si>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</si>
  <si>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</si>
  <si>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</si>
  <si>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</si>
  <si>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</si>
  <si>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</si>
  <si>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</si>
  <si>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</si>
  <si>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</si>
  <si>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</si>
  <si>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</si>
  <si>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</si>
  <si>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</si>
  <si>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</si>
  <si>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</si>
  <si>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</si>
  <si>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</si>
  <si>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</si>
  <si>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</si>
  <si>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</si>
  <si>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</si>
  <si>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</si>
  <si>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</si>
  <si>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</si>
  <si>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</si>
  <si>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</si>
  <si>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</si>
  <si>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</si>
  <si>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</si>
  <si>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</si>
  <si>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</si>
  <si>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</si>
  <si>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</si>
  <si>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</si>
  <si>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</si>
  <si>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</si>
  <si>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</si>
  <si>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</si>
  <si>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</si>
  <si>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</si>
  <si>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</si>
  <si>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</si>
  <si>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</si>
  <si>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</si>
  <si>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</si>
  <si>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</si>
  <si>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</si>
  <si>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</si>
  <si>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</si>
  <si>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</si>
  <si>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</si>
  <si>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</si>
  <si>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</si>
  <si>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</si>
  <si>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</si>
  <si>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</si>
  <si>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</si>
  <si>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</si>
  <si>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</si>
  <si>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</si>
  <si>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</si>
  <si>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</si>
  <si>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</si>
  <si>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</si>
  <si>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</si>
  <si>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</si>
  <si>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</si>
  <si>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</si>
  <si>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</si>
  <si>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</si>
  <si>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</si>
  <si>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</si>
  <si>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</si>
  <si>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</si>
  <si>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</si>
  <si>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</si>
  <si>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</si>
  <si>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</si>
  <si>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</si>
  <si>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</si>
  <si>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</si>
  <si>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</si>
  <si>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</si>
  <si>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</si>
  <si>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</si>
  <si>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</si>
  <si>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</si>
  <si>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</si>
  <si>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</si>
  <si>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</si>
  <si>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</si>
  <si>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</si>
  <si>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</si>
  <si>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</si>
  <si>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</si>
  <si>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</si>
  <si>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</si>
  <si>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</si>
  <si>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</si>
  <si>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</si>
  <si>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</si>
  <si>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</si>
  <si>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</si>
  <si>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</si>
  <si>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</si>
  <si>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</si>
  <si>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</si>
  <si>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</si>
  <si>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</si>
  <si>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</si>
  <si>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</si>
  <si>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</si>
  <si>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</si>
  <si>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</si>
  <si>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</si>
  <si>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</si>
  <si>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</si>
  <si>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</si>
  <si>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</si>
  <si>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</si>
  <si>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</si>
  <si>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</si>
  <si>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</si>
  <si>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</si>
  <si>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</si>
  <si>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</si>
  <si>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</si>
  <si>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</si>
  <si>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</si>
  <si>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</si>
  <si>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</si>
  <si>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</si>
  <si>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</si>
  <si>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</si>
  <si>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</si>
  <si>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</si>
  <si>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</si>
  <si>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</si>
  <si>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</si>
  <si>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</si>
  <si>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</si>
  <si>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</si>
  <si>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</si>
  <si>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</si>
  <si>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</si>
  <si>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</si>
  <si>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</si>
  <si>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</si>
  <si>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</si>
  <si>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</si>
  <si>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</si>
  <si>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</si>
  <si>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</si>
  <si>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</si>
  <si>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</si>
  <si>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</si>
  <si>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</si>
  <si>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</si>
  <si>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</si>
  <si>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</si>
  <si>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</si>
  <si>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</si>
  <si>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</si>
  <si>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</si>
  <si>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</si>
  <si>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</si>
  <si>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</si>
  <si>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</si>
  <si>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</si>
  <si>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</si>
  <si>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</si>
  <si>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</si>
  <si>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</si>
  <si>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</si>
  <si>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</si>
  <si>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</si>
  <si>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</si>
  <si>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</si>
  <si>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</si>
  <si>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</si>
  <si>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</si>
  <si>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</si>
  <si>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</si>
  <si>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</si>
  <si>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</si>
  <si>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</si>
  <si>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</si>
  <si>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</si>
  <si>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</si>
  <si>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</si>
  <si>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</si>
  <si>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</si>
  <si>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</si>
  <si>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</si>
  <si>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</si>
  <si>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</si>
  <si>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</si>
  <si>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</si>
  <si>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</si>
  <si>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</si>
  <si>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</si>
  <si>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</si>
  <si>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</si>
  <si>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</si>
  <si>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</si>
  <si>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</si>
  <si>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</si>
  <si>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</si>
  <si>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</si>
  <si>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</si>
  <si>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</si>
  <si>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</si>
  <si>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</si>
  <si>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</si>
  <si>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</si>
  <si>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</si>
  <si>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</si>
  <si>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</si>
  <si>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</si>
  <si>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</si>
  <si>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</si>
  <si>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</si>
  <si>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</si>
  <si>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</si>
  <si>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</si>
  <si>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</si>
  <si>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</si>
  <si>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</si>
  <si>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</si>
  <si>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</si>
  <si>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</si>
  <si>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</si>
  <si>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</si>
  <si>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</si>
  <si>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</si>
  <si>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</si>
  <si>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</si>
  <si>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</si>
  <si>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</si>
  <si>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</si>
  <si>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</si>
  <si>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</si>
  <si>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</si>
  <si>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</si>
  <si>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</si>
  <si>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</si>
  <si>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</si>
  <si>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</si>
  <si>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</si>
  <si>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</si>
  <si>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</si>
  <si>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</si>
  <si>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</si>
  <si>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</si>
  <si>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</si>
  <si>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</si>
  <si>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</si>
  <si>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</si>
  <si>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</si>
  <si>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</si>
  <si>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</si>
  <si>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</si>
  <si>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</si>
  <si>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</si>
  <si>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</si>
  <si>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</si>
  <si>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</si>
  <si>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</si>
  <si>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</si>
  <si>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</si>
  <si>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</si>
  <si>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</si>
  <si>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</si>
  <si>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</si>
  <si>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</si>
  <si>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</si>
  <si>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</si>
  <si>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</si>
  <si>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</si>
  <si>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</si>
  <si>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</si>
  <si>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</si>
  <si>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</si>
  <si>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</si>
  <si>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</si>
  <si>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</si>
  <si>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</si>
  <si>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</si>
  <si>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</si>
  <si>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</si>
  <si>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</si>
  <si>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</si>
  <si>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</si>
  <si>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</si>
  <si>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</si>
  <si>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</si>
  <si>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</si>
  <si>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</si>
  <si>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</si>
  <si>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</si>
  <si>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</si>
  <si>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</si>
  <si>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</si>
  <si>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</si>
  <si>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</si>
  <si>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</si>
  <si>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</si>
  <si>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</si>
  <si>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</si>
  <si>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</si>
  <si>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</si>
  <si>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</si>
  <si>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</si>
  <si>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</si>
  <si>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</si>
  <si>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</si>
  <si>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</si>
  <si>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</si>
  <si>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</si>
  <si>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</si>
  <si>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</si>
  <si>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</si>
  <si>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</si>
  <si>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</si>
  <si>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</si>
  <si>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</si>
  <si>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</si>
  <si>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</si>
  <si>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</si>
  <si>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</si>
  <si>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</si>
  <si>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</si>
  <si>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</si>
  <si>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</si>
  <si>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</si>
  <si>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</si>
  <si>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</si>
  <si>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</si>
  <si>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</si>
  <si>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</si>
  <si>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</si>
  <si>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</si>
  <si>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</si>
  <si>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</si>
  <si>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</si>
  <si>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</si>
  <si>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</si>
  <si>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</si>
  <si>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</si>
  <si>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</si>
  <si>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</si>
  <si>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</si>
  <si>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</si>
  <si>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</si>
  <si>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</si>
  <si>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</si>
  <si>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</si>
  <si>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</si>
  <si>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</si>
  <si>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</si>
  <si>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</si>
  <si>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</si>
  <si>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</si>
  <si>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</si>
  <si>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</si>
  <si>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</si>
  <si>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</si>
  <si>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</si>
  <si>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</si>
  <si>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</si>
  <si>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</si>
  <si>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</si>
  <si>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</si>
  <si>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</si>
  <si>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</si>
  <si>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</si>
  <si>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</si>
  <si>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</si>
  <si>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</si>
  <si>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</si>
  <si>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</si>
  <si>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</si>
  <si>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</si>
  <si>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</si>
  <si>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</si>
  <si>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</si>
  <si>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</si>
  <si>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</si>
  <si>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</si>
  <si>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</si>
  <si>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</si>
  <si>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</si>
  <si>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</si>
  <si>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</si>
  <si>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</si>
  <si>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</si>
  <si>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</si>
  <si>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</si>
  <si>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</si>
  <si>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</si>
  <si>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</si>
  <si>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</si>
  <si>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</si>
  <si>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</si>
  <si>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</si>
  <si>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</si>
  <si>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</si>
  <si>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</si>
  <si>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</si>
  <si>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</si>
  <si>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</si>
  <si>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</si>
  <si>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</si>
  <si>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</si>
  <si>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</si>
  <si>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</si>
  <si>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</si>
  <si>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</si>
  <si>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</si>
  <si>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</si>
  <si>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</si>
  <si>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</si>
  <si>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</si>
  <si>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</si>
  <si>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</si>
  <si>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</si>
  <si>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</si>
  <si>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</si>
  <si>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</si>
  <si>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</si>
  <si>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</si>
  <si>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</si>
  <si>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</si>
  <si>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</si>
  <si>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</si>
  <si>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</si>
  <si>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</si>
  <si>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</si>
  <si>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</si>
  <si>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</si>
  <si>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</si>
  <si>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</si>
  <si>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</si>
  <si>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</si>
  <si>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</si>
  <si>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</si>
  <si>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</si>
  <si>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</si>
  <si>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</si>
  <si>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</si>
  <si>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</si>
  <si>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</si>
  <si>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</si>
  <si>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</si>
  <si>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</si>
  <si>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</si>
  <si>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</si>
  <si>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</si>
  <si>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</si>
  <si>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</si>
  <si>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</si>
  <si>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</si>
  <si>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</si>
  <si>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</si>
  <si>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</si>
  <si>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</si>
  <si>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</si>
  <si>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</si>
  <si>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</si>
  <si>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</si>
  <si>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</si>
  <si>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</si>
  <si>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</si>
  <si>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</si>
  <si>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</si>
  <si>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</si>
  <si>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</si>
  <si>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</si>
  <si>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</si>
  <si>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</si>
  <si>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</si>
  <si>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</si>
  <si>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</si>
  <si>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</si>
  <si>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</si>
  <si>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</si>
  <si>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</si>
  <si>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</si>
  <si>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</si>
  <si>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</si>
  <si>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</si>
  <si>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</si>
  <si>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</si>
  <si>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</si>
  <si>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</si>
  <si>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</si>
  <si>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</si>
  <si>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</si>
  <si>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</si>
  <si>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</si>
  <si>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</si>
  <si>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</si>
  <si>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</si>
  <si>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</si>
  <si>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</si>
  <si>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</si>
  <si>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</si>
  <si>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</si>
  <si>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</si>
  <si>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</si>
  <si>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</si>
  <si>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</si>
  <si>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</si>
  <si>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</si>
  <si>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</si>
  <si>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</si>
  <si>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</si>
  <si>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</si>
  <si>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</si>
  <si>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</si>
  <si>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</si>
  <si>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</si>
  <si>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</si>
  <si>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</si>
  <si>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</si>
  <si>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</si>
  <si>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</si>
  <si>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</si>
  <si>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</si>
  <si>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</si>
  <si>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</si>
  <si>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</si>
  <si>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</si>
  <si>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</si>
  <si>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</si>
  <si>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</si>
  <si>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</si>
  <si>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</si>
  <si>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</si>
  <si>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</si>
  <si>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</si>
  <si>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</si>
  <si>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</si>
  <si>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</si>
  <si>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</si>
  <si>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</si>
  <si>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</si>
  <si>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</si>
  <si>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</si>
  <si>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</si>
  <si>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</si>
  <si>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</si>
  <si>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</si>
  <si>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</si>
  <si>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</si>
  <si>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</si>
  <si>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</si>
  <si>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</si>
  <si>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</si>
  <si>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</si>
  <si>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</si>
  <si>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</si>
  <si>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</si>
  <si>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</si>
  <si>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</si>
  <si>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</si>
  <si>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</si>
  <si>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</si>
  <si>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</si>
  <si>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</si>
  <si>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</si>
  <si>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</si>
  <si>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</si>
  <si>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</si>
  <si>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</si>
  <si>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</si>
  <si>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</si>
  <si>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</si>
  <si>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</si>
  <si>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</si>
  <si>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</si>
  <si>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</si>
  <si>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</si>
  <si>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</si>
  <si>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</si>
  <si>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</si>
  <si>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</si>
  <si>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</si>
  <si>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</si>
  <si>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</si>
  <si>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</si>
  <si>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</si>
  <si>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</si>
  <si>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</si>
  <si>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</si>
  <si>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</si>
  <si>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</si>
  <si>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</si>
  <si>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</si>
  <si>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</si>
  <si>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</si>
  <si>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</si>
  <si>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</si>
  <si>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</si>
  <si>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</si>
  <si>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</si>
  <si>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</si>
  <si>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</si>
  <si>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</si>
  <si>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</si>
  <si>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</si>
  <si>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</si>
  <si>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</si>
  <si>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</si>
  <si>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</si>
  <si>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</si>
  <si>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</si>
  <si>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</si>
  <si>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</si>
  <si>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</si>
  <si>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</si>
  <si>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</si>
  <si>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</si>
  <si>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</si>
  <si>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</si>
  <si>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</si>
  <si>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</si>
  <si>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</si>
  <si>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</si>
  <si>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</si>
  <si>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</si>
  <si>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</si>
  <si>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</si>
  <si>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</si>
  <si>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</si>
  <si>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</si>
  <si>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</si>
  <si>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</si>
  <si>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</si>
  <si>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</si>
  <si>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</si>
  <si>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</si>
  <si>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</si>
  <si>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</si>
  <si>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</si>
  <si>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</si>
  <si>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</si>
  <si>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</si>
  <si>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</si>
  <si>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</si>
  <si>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</si>
  <si>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</si>
  <si>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</si>
  <si>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</si>
  <si>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</si>
  <si>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</si>
  <si>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</si>
  <si>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</si>
  <si>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</si>
  <si>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</si>
  <si>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</si>
  <si>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</si>
  <si>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</si>
  <si>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</si>
  <si>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</si>
  <si>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</si>
  <si>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</si>
  <si>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</si>
  <si>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</si>
  <si>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</si>
  <si>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</si>
  <si>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</si>
  <si>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</si>
  <si>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</si>
  <si>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</si>
  <si>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</si>
  <si>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</si>
  <si>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</si>
  <si>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</si>
  <si>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</si>
  <si>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</si>
  <si>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</si>
  <si>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</si>
  <si>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</si>
  <si>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</si>
  <si>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</si>
  <si>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</si>
  <si>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</si>
  <si>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</si>
  <si>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</si>
  <si>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</si>
  <si>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</si>
  <si>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</si>
  <si>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</si>
  <si>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</si>
  <si>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</si>
  <si>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</si>
  <si>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</si>
  <si>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</si>
  <si>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</si>
  <si>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</si>
  <si>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</si>
  <si>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</si>
  <si>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</si>
  <si>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</si>
  <si>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</si>
  <si>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</si>
  <si>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</si>
  <si>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</si>
  <si>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</si>
  <si>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</si>
  <si>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</si>
  <si>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</si>
  <si>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</si>
  <si>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</si>
  <si>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</si>
  <si>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</si>
  <si>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</si>
  <si>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</si>
  <si>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</si>
  <si>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</si>
  <si>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</si>
  <si>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</si>
  <si>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</si>
  <si>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</si>
  <si>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</si>
  <si>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</si>
  <si>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</si>
  <si>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</si>
  <si>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</si>
  <si>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</si>
  <si>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</si>
  <si>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</si>
  <si>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</si>
  <si>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</si>
  <si>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</si>
  <si>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</si>
  <si>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</si>
  <si>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</si>
  <si>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</si>
  <si>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</si>
  <si>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</si>
  <si>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</si>
  <si>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</si>
  <si>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</si>
  <si>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</si>
  <si>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</si>
  <si>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</si>
  <si>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</si>
  <si>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</si>
  <si>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</si>
  <si>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</si>
  <si>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</si>
  <si>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</si>
  <si>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</si>
  <si>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</si>
  <si>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</si>
  <si>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</si>
  <si>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</si>
  <si>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</si>
  <si>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</si>
  <si>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</si>
  <si>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</si>
  <si>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</si>
  <si>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</si>
  <si>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</si>
  <si>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</si>
  <si>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</si>
  <si>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</si>
  <si>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</si>
  <si>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</si>
  <si>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</si>
  <si>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</si>
  <si>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</si>
  <si>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</si>
  <si>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</si>
  <si>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</si>
  <si>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</si>
  <si>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</si>
  <si>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</si>
  <si>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</si>
  <si>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</si>
  <si>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</si>
  <si>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</si>
  <si>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</si>
  <si>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</si>
  <si>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</si>
  <si>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</si>
  <si>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</si>
  <si>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</si>
  <si>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</si>
  <si>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</si>
  <si>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</si>
  <si>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</si>
  <si>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</si>
  <si>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</si>
  <si>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</si>
  <si>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</si>
  <si>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</si>
  <si>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</si>
  <si>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</si>
  <si>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</si>
  <si>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</si>
  <si>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</si>
  <si>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</si>
  <si>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</si>
  <si>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</si>
  <si>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</si>
  <si>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</si>
  <si>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</si>
  <si>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</si>
  <si>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</si>
  <si>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</si>
  <si>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</si>
  <si>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</si>
  <si>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</si>
  <si>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</si>
  <si>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</si>
  <si>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</si>
  <si>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</si>
  <si>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</si>
  <si>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</si>
  <si>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</si>
  <si>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</si>
  <si>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</si>
  <si>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</si>
  <si>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</si>
  <si>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</si>
  <si>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</si>
  <si>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</si>
  <si>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</si>
  <si>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</si>
  <si>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</si>
  <si>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</si>
  <si>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</si>
  <si>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</si>
  <si>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</si>
  <si>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</si>
  <si>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</si>
  <si>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</si>
  <si>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</si>
  <si>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</si>
  <si>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</si>
  <si>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</si>
  <si>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</si>
  <si>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</si>
  <si>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</si>
  <si>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</si>
  <si>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</si>
  <si>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</si>
  <si>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</si>
  <si>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</si>
  <si>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</si>
  <si>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</si>
  <si>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</si>
  <si>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</si>
  <si>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</si>
  <si>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</si>
  <si>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</si>
  <si>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</si>
  <si>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</si>
  <si>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</si>
  <si>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</si>
  <si>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</si>
  <si>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</si>
  <si>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</si>
  <si>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</si>
  <si>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</si>
  <si>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</si>
  <si>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</si>
  <si>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</si>
  <si>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</si>
  <si>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</si>
  <si>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</si>
  <si>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</si>
  <si>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</si>
  <si>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</si>
  <si>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</si>
  <si>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</si>
  <si>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</si>
  <si>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</si>
  <si>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</si>
  <si>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</si>
  <si>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</si>
  <si>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</si>
  <si>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</si>
  <si>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</si>
  <si>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</si>
  <si>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</si>
  <si>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</si>
  <si>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</si>
  <si>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</si>
  <si>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</si>
  <si>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</si>
  <si>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</si>
  <si>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</si>
  <si>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</si>
  <si>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</si>
  <si>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</si>
  <si>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</si>
  <si>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</si>
  <si>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</si>
  <si>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</si>
  <si>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</si>
  <si>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</si>
  <si>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</si>
  <si>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</si>
  <si>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</si>
  <si>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</si>
  <si>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</si>
  <si>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</si>
  <si>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</si>
  <si>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</si>
  <si>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</si>
  <si>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</si>
  <si>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</si>
  <si>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</si>
  <si>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</si>
  <si>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</si>
  <si>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</si>
  <si>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</si>
  <si>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</si>
  <si>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</si>
  <si>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</si>
  <si>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</si>
  <si>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</si>
  <si>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</si>
  <si>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</si>
  <si>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</si>
  <si>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</si>
  <si>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</si>
  <si>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</si>
  <si>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</si>
  <si>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</si>
  <si>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</si>
  <si>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</si>
  <si>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</si>
  <si>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</si>
  <si>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</si>
  <si>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</si>
  <si>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</si>
  <si>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</si>
  <si>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</si>
  <si>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</si>
  <si>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</si>
  <si>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CONSEJO COMUNITARO DE BEBEDÓ</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</si>
  <si>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</si>
  <si>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HI INFANTIL MI PRIMER SUEÑO</t>
  </si>
  <si>
    <t>VOLUNTARIADO</t>
  </si>
  <si>
    <t xml:space="preserve">Anuar esfuerzos entre el jardín infantil mi primer sueño y el voluntariado con el propósito de brindar acompañamiento y fortalecimietno de la formación integral de la primera infancia a los niños y niñas mediante actividades en las áreas de pedagógica, componente psicosocial salud y nutrición </t>
  </si>
  <si>
    <t>HI YADELIA DEL AMOR</t>
  </si>
  <si>
    <t>COMUNIDAD INIDGENA DE UNION WOUNAAN</t>
  </si>
  <si>
    <t>2</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</si>
  <si>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</si>
  <si>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ASOCIACION DEL CABILDO MAYOR DE RESGUARDO  DE CATRU, DUBASA, ANCOSO</t>
  </si>
  <si>
    <t>Fortalecimiento de educación inicial a la primera infancia de niños y niñas  de cero a siempre  para grupos étnicos y comunidades rurales y rurales dispersas, de los territorios y comunidades, de conformidad con el manual operativo y las directrices establecidas por el ICBF.</t>
  </si>
  <si>
    <t>Instituto Colombiano de Bienestar Familiar Regional Choco</t>
  </si>
  <si>
    <t>02</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</si>
  <si>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</si>
  <si>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Alcaldía Municipal de Istmina</t>
  </si>
  <si>
    <t>Aunar esfuerzos administrativos técnicos y financieros entre el municipio de Istmina y el asociado para la conmemoración del mes de la niñez y la recreación en el municipio de Istmina -  Choco.</t>
  </si>
  <si>
    <t xml:space="preserve">004 </t>
  </si>
  <si>
    <t>MC-021</t>
  </si>
  <si>
    <t>Apoyo logístico para la realización de actividades lúdicas recreativas culturales y deportivas para los niños y niñas del municipio del medio San Juan</t>
  </si>
  <si>
    <t>Alcaldía Municipio -Medio San Juan</t>
  </si>
  <si>
    <t xml:space="preserve">135 </t>
  </si>
  <si>
    <t>PRESTAR LOS SERVICIOS DE EDUCACIÓN INICIAL 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</si>
  <si>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138</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</si>
  <si>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</si>
  <si>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KATHERINE PALACIOS TORRES</t>
  </si>
  <si>
    <t>Barrio Cubis sector calle 100  istmina chocó</t>
  </si>
  <si>
    <t>6703749</t>
  </si>
  <si>
    <t>088</t>
  </si>
  <si>
    <t>creinde@fundacioncreinde.com.co</t>
  </si>
  <si>
    <t>COMUNIDAD INDIGENA DE AGUASAL- ALTO ANDAGUEDA BAGADO-CHOCO</t>
  </si>
  <si>
    <t>09</t>
  </si>
  <si>
    <t>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</si>
  <si>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 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</si>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</sst>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71" zoomScaleNormal="69"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2653</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2" t="str">
        <f>HYPERLINK("#MI_Oferente_Singular!A114","CAPACIDAD RESIDUAL")</f>
        <v>CAPACIDAD RESIDUAL</v>
      </c>
      <c r="F8" s="243"/>
      <c r="G8" s="244"/>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2" t="str">
        <f>HYPERLINK("#MI_Oferente_Singular!A162","TALENTO HUMANO")</f>
        <v>TALENTO HUMANO</v>
      </c>
      <c r="F9" s="243"/>
      <c r="G9" s="244"/>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2" t="str">
        <f>HYPERLINK("#MI_Oferente_Singular!F162","INFRAESTRUCTURA")</f>
        <v>INFRAESTRUCTURA</v>
      </c>
      <c r="F10" s="243"/>
      <c r="G10" s="244"/>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628</v>
      </c>
      <c r="I15" s="32" t="s">
        <v>2624</v>
      </c>
      <c r="J15" s="108" t="s">
        <v>2626</v>
      </c>
      <c r="L15" s="226" t="s">
        <v>8</v>
      </c>
      <c r="M15" s="226"/>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5" t="s">
        <v>2639</v>
      </c>
      <c r="I19" s="140" t="s">
        <v>11</v>
      </c>
      <c r="J19" s="141" t="s">
        <v>10</v>
      </c>
      <c r="K19" s="141" t="s">
        <v>2609</v>
      </c>
      <c r="L19" s="141" t="s">
        <v>1161</v>
      </c>
      <c r="M19" s="141" t="s">
        <v>1162</v>
      </c>
      <c r="N19" s="142" t="s">
        <v>2610</v>
      </c>
      <c r="O19" s="137"/>
      <c r="Q19" s="51"/>
      <c r="R19" s="51"/>
    </row>
    <row r="20" spans="1:23" ht="30" customHeight="1" x14ac:dyDescent="0.25">
      <c r="A20" s="9"/>
      <c r="B20" s="109">
        <v>901086083</v>
      </c>
      <c r="C20" s="5"/>
      <c r="D20" s="73"/>
      <c r="E20" s="5"/>
      <c r="F20" s="5"/>
      <c r="G20" s="5"/>
      <c r="H20" s="245"/>
      <c r="I20" s="149" t="s">
        <v>628</v>
      </c>
      <c r="J20" s="150" t="s">
        <v>649</v>
      </c>
      <c r="K20" s="151">
        <v>2151062160</v>
      </c>
      <c r="L20" s="152">
        <v>44197</v>
      </c>
      <c r="M20" s="152">
        <v>44561</v>
      </c>
      <c r="N20" s="135">
        <f>+(M20-L20)/30</f>
        <v>12.133333333333333</v>
      </c>
      <c r="O20" s="138"/>
      <c r="U20" s="134"/>
      <c r="V20" s="105">
        <f ca="1">NOW()</f>
        <v>44194.656583680553</v>
      </c>
      <c r="W20" s="105">
        <f ca="1">NOW()</f>
        <v>44194.656583680553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9"/>
      <c r="I37" s="130"/>
      <c r="J37" s="130"/>
      <c r="K37" s="130"/>
      <c r="L37" s="130"/>
      <c r="M37" s="130"/>
      <c r="N37" s="130"/>
      <c r="O37" s="131"/>
    </row>
    <row r="38" spans="1:16" ht="21" customHeight="1" x14ac:dyDescent="0.25">
      <c r="A38" s="9"/>
      <c r="B38" s="240" t="str">
        <f>VLOOKUP(B20,EAS!A2:B1439,2,0)</f>
        <v>FUNDACIÓN CREER INICIATIVA DESARROLLO Y ESPERANZA</v>
      </c>
      <c r="C38" s="240"/>
      <c r="D38" s="240"/>
      <c r="E38" s="240"/>
      <c r="F38" s="240"/>
      <c r="G38" s="5"/>
      <c r="H38" s="132"/>
      <c r="I38" s="249" t="s">
        <v>7</v>
      </c>
      <c r="J38" s="249"/>
      <c r="K38" s="249"/>
      <c r="L38" s="249"/>
      <c r="M38" s="249"/>
      <c r="N38" s="249"/>
      <c r="O38" s="133"/>
    </row>
    <row r="39" spans="1:16" ht="42.95" customHeight="1" thickBot="1" x14ac:dyDescent="0.3">
      <c r="A39" s="10"/>
      <c r="B39" s="11"/>
      <c r="C39" s="11"/>
      <c r="D39" s="11"/>
      <c r="E39" s="11"/>
      <c r="F39" s="11"/>
      <c r="G39" s="11"/>
      <c r="H39" s="10"/>
      <c r="I39" s="235" t="s">
        <v>2709</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2654</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43284</v>
      </c>
      <c r="F48" s="145">
        <v>43434</v>
      </c>
      <c r="G48" s="160">
        <f>IF(AND(E48&lt;&gt;"",F48&lt;&gt;""),((F48-E48)/30),"")</f>
        <v>5</v>
      </c>
      <c r="H48" s="122" t="s">
        <v>2677</v>
      </c>
      <c r="I48" s="113" t="s">
        <v>628</v>
      </c>
      <c r="J48" s="113" t="s">
        <v>650</v>
      </c>
      <c r="K48" s="116">
        <v>8000000</v>
      </c>
      <c r="L48" s="115"/>
      <c r="M48" s="117"/>
      <c r="N48" s="115" t="s">
        <v>1151</v>
      </c>
      <c r="O48" s="115" t="s">
        <v>1148</v>
      </c>
      <c r="P48" s="78"/>
    </row>
    <row r="49" spans="1:16" s="6" customFormat="1" ht="24.75" customHeight="1" x14ac:dyDescent="0.25">
      <c r="A49" s="143">
        <v>2</v>
      </c>
      <c r="B49" s="111" t="s">
        <v>2678</v>
      </c>
      <c r="C49" s="112" t="s">
        <v>32</v>
      </c>
      <c r="D49" s="110" t="s">
        <v>2679</v>
      </c>
      <c r="E49" s="145">
        <v>43132</v>
      </c>
      <c r="F49" s="145">
        <v>43434</v>
      </c>
      <c r="G49" s="160">
        <f t="shared" ref="G49:G50" si="2">IF(AND(E49&lt;&gt;"",F49&lt;&gt;""),((F49-E49)/30),"")</f>
        <v>10.066666666666666</v>
      </c>
      <c r="H49" s="122" t="s">
        <v>2680</v>
      </c>
      <c r="I49" s="113" t="s">
        <v>628</v>
      </c>
      <c r="J49" s="113" t="s">
        <v>645</v>
      </c>
      <c r="K49" s="116"/>
      <c r="L49" s="115"/>
      <c r="M49" s="117"/>
      <c r="N49" s="115" t="s">
        <v>1151</v>
      </c>
      <c r="O49" s="115" t="s">
        <v>26</v>
      </c>
      <c r="P49" s="78"/>
    </row>
    <row r="50" spans="1:16" s="6" customFormat="1" ht="24.75" customHeight="1" x14ac:dyDescent="0.25">
      <c r="A50" s="143">
        <v>3</v>
      </c>
      <c r="B50" s="122" t="s">
        <v>2681</v>
      </c>
      <c r="C50" s="112" t="s">
        <v>32</v>
      </c>
      <c r="D50" s="110" t="s">
        <v>2679</v>
      </c>
      <c r="E50" s="145">
        <v>43132</v>
      </c>
      <c r="F50" s="145">
        <v>43434</v>
      </c>
      <c r="G50" s="160">
        <f t="shared" si="2"/>
        <v>10.066666666666666</v>
      </c>
      <c r="H50" s="119" t="s">
        <v>2680</v>
      </c>
      <c r="I50" s="113" t="s">
        <v>628</v>
      </c>
      <c r="J50" s="113" t="s">
        <v>645</v>
      </c>
      <c r="K50" s="116"/>
      <c r="L50" s="115"/>
      <c r="M50" s="117"/>
      <c r="N50" s="115" t="s">
        <v>1151</v>
      </c>
      <c r="O50" s="115" t="s">
        <v>26</v>
      </c>
      <c r="P50" s="78"/>
    </row>
    <row r="51" spans="1:16" s="6" customFormat="1" ht="24.75" customHeight="1" outlineLevel="1" x14ac:dyDescent="0.25">
      <c r="A51" s="143">
        <v>4</v>
      </c>
      <c r="B51" s="111" t="s">
        <v>2682</v>
      </c>
      <c r="C51" s="112" t="s">
        <v>32</v>
      </c>
      <c r="D51" s="110" t="s">
        <v>2683</v>
      </c>
      <c r="E51" s="145">
        <v>42889</v>
      </c>
      <c r="F51" s="145">
        <v>43069</v>
      </c>
      <c r="G51" s="160">
        <f t="shared" ref="G51:G107" si="3">IF(AND(E51&lt;&gt;"",F51&lt;&gt;""),((F51-E51)/30),"")</f>
        <v>6</v>
      </c>
      <c r="H51" s="122" t="s">
        <v>2684</v>
      </c>
      <c r="I51" s="113" t="s">
        <v>628</v>
      </c>
      <c r="J51" s="113" t="s">
        <v>650</v>
      </c>
      <c r="K51" s="123">
        <v>20000000</v>
      </c>
      <c r="L51" s="115"/>
      <c r="M51" s="117"/>
      <c r="N51" s="115" t="s">
        <v>1151</v>
      </c>
      <c r="O51" s="115" t="s">
        <v>1148</v>
      </c>
      <c r="P51" s="78"/>
    </row>
    <row r="52" spans="1:16" s="7" customFormat="1" ht="24.75" customHeight="1" outlineLevel="1" x14ac:dyDescent="0.25">
      <c r="A52" s="144">
        <v>5</v>
      </c>
      <c r="B52" s="111" t="s">
        <v>2685</v>
      </c>
      <c r="C52" s="112" t="s">
        <v>32</v>
      </c>
      <c r="D52" s="110" t="s">
        <v>2688</v>
      </c>
      <c r="E52" s="145">
        <v>43160</v>
      </c>
      <c r="F52" s="145">
        <v>43449</v>
      </c>
      <c r="G52" s="160">
        <f t="shared" si="3"/>
        <v>9.6333333333333329</v>
      </c>
      <c r="H52" s="119" t="s">
        <v>2686</v>
      </c>
      <c r="I52" s="113" t="s">
        <v>628</v>
      </c>
      <c r="J52" s="113" t="s">
        <v>632</v>
      </c>
      <c r="K52" s="116">
        <v>38000000</v>
      </c>
      <c r="L52" s="115"/>
      <c r="M52" s="117"/>
      <c r="N52" s="115" t="s">
        <v>1151</v>
      </c>
      <c r="O52" s="115" t="s">
        <v>1148</v>
      </c>
      <c r="P52" s="79"/>
    </row>
    <row r="53" spans="1:16" s="7" customFormat="1" ht="24.75" customHeight="1" outlineLevel="1" x14ac:dyDescent="0.25">
      <c r="A53" s="144">
        <v>6</v>
      </c>
      <c r="B53" s="111" t="s">
        <v>2687</v>
      </c>
      <c r="C53" s="112" t="s">
        <v>31</v>
      </c>
      <c r="D53" s="110" t="s">
        <v>2703</v>
      </c>
      <c r="E53" s="145">
        <v>43484</v>
      </c>
      <c r="F53" s="145">
        <v>43829</v>
      </c>
      <c r="G53" s="160">
        <f t="shared" si="3"/>
        <v>11.5</v>
      </c>
      <c r="H53" s="119" t="s">
        <v>2689</v>
      </c>
      <c r="I53" s="113" t="s">
        <v>628</v>
      </c>
      <c r="J53" s="113" t="s">
        <v>632</v>
      </c>
      <c r="K53" s="116">
        <v>3443428550</v>
      </c>
      <c r="L53" s="115"/>
      <c r="M53" s="117"/>
      <c r="N53" s="115" t="s">
        <v>27</v>
      </c>
      <c r="O53" s="115" t="s">
        <v>26</v>
      </c>
      <c r="P53" s="79"/>
    </row>
    <row r="54" spans="1:16" s="7" customFormat="1" ht="24.75" customHeight="1" outlineLevel="1" x14ac:dyDescent="0.25">
      <c r="A54" s="144">
        <v>7</v>
      </c>
      <c r="B54" s="122" t="s">
        <v>2687</v>
      </c>
      <c r="C54" s="112" t="s">
        <v>31</v>
      </c>
      <c r="D54" s="121" t="s">
        <v>2703</v>
      </c>
      <c r="E54" s="145">
        <v>43484</v>
      </c>
      <c r="F54" s="145">
        <v>43829</v>
      </c>
      <c r="G54" s="160">
        <f t="shared" si="3"/>
        <v>11.5</v>
      </c>
      <c r="H54" s="119" t="s">
        <v>2689</v>
      </c>
      <c r="I54" s="113" t="s">
        <v>628</v>
      </c>
      <c r="J54" s="113" t="s">
        <v>650</v>
      </c>
      <c r="K54" s="118">
        <v>3443428550</v>
      </c>
      <c r="L54" s="115"/>
      <c r="M54" s="117"/>
      <c r="N54" s="115" t="s">
        <v>1151</v>
      </c>
      <c r="O54" s="115" t="s">
        <v>26</v>
      </c>
      <c r="P54" s="79"/>
    </row>
    <row r="55" spans="1:16" s="7" customFormat="1" ht="24.75" customHeight="1" outlineLevel="1" x14ac:dyDescent="0.25">
      <c r="A55" s="144">
        <v>8</v>
      </c>
      <c r="B55" s="122" t="s">
        <v>2695</v>
      </c>
      <c r="C55" s="112" t="s">
        <v>31</v>
      </c>
      <c r="D55" s="121" t="s">
        <v>2693</v>
      </c>
      <c r="E55" s="145">
        <v>43215</v>
      </c>
      <c r="F55" s="145">
        <v>43223</v>
      </c>
      <c r="G55" s="160">
        <f t="shared" si="3"/>
        <v>0.26666666666666666</v>
      </c>
      <c r="H55" s="122" t="s">
        <v>2694</v>
      </c>
      <c r="I55" s="113" t="s">
        <v>628</v>
      </c>
      <c r="J55" s="113" t="s">
        <v>650</v>
      </c>
      <c r="K55" s="118">
        <v>20000000</v>
      </c>
      <c r="L55" s="115"/>
      <c r="M55" s="117"/>
      <c r="N55" s="115" t="s">
        <v>1151</v>
      </c>
      <c r="O55" s="115" t="s">
        <v>1148</v>
      </c>
      <c r="P55" s="79"/>
    </row>
    <row r="56" spans="1:16" s="7" customFormat="1" ht="24.75" customHeight="1" outlineLevel="1" x14ac:dyDescent="0.25">
      <c r="A56" s="144">
        <v>9</v>
      </c>
      <c r="B56" s="111" t="s">
        <v>2690</v>
      </c>
      <c r="C56" s="112" t="s">
        <v>31</v>
      </c>
      <c r="D56" s="110" t="s">
        <v>2692</v>
      </c>
      <c r="E56" s="145">
        <v>43203</v>
      </c>
      <c r="F56" s="145">
        <v>43220</v>
      </c>
      <c r="G56" s="160">
        <f t="shared" si="3"/>
        <v>0.56666666666666665</v>
      </c>
      <c r="H56" s="114" t="s">
        <v>2691</v>
      </c>
      <c r="I56" s="113" t="s">
        <v>628</v>
      </c>
      <c r="J56" s="113" t="s">
        <v>645</v>
      </c>
      <c r="K56" s="118">
        <v>47000000</v>
      </c>
      <c r="L56" s="115"/>
      <c r="M56" s="117"/>
      <c r="N56" s="115" t="s">
        <v>1151</v>
      </c>
      <c r="O56" s="115" t="s">
        <v>1148</v>
      </c>
      <c r="P56" s="79"/>
    </row>
    <row r="57" spans="1:16" s="7" customFormat="1" ht="24.75" customHeight="1" outlineLevel="1" x14ac:dyDescent="0.25">
      <c r="A57" s="144">
        <v>10</v>
      </c>
      <c r="B57" s="64" t="s">
        <v>2705</v>
      </c>
      <c r="C57" s="65" t="s">
        <v>32</v>
      </c>
      <c r="D57" s="63" t="s">
        <v>2706</v>
      </c>
      <c r="E57" s="145">
        <v>43128</v>
      </c>
      <c r="F57" s="145">
        <v>43373</v>
      </c>
      <c r="G57" s="160">
        <f t="shared" si="3"/>
        <v>8.1666666666666661</v>
      </c>
      <c r="H57" s="64" t="s">
        <v>2707</v>
      </c>
      <c r="I57" s="63" t="s">
        <v>628</v>
      </c>
      <c r="J57" s="63" t="s">
        <v>634</v>
      </c>
      <c r="K57" s="66">
        <v>42000000</v>
      </c>
      <c r="L57" s="65"/>
      <c r="M57" s="67"/>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2655</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2664</v>
      </c>
      <c r="C114" s="163" t="s">
        <v>31</v>
      </c>
      <c r="D114" s="120" t="s">
        <v>2696</v>
      </c>
      <c r="E114" s="145">
        <v>43890</v>
      </c>
      <c r="F114" s="145">
        <v>44196</v>
      </c>
      <c r="G114" s="160">
        <f>IF(AND(E114&lt;&gt;"",F114&lt;&gt;""),((F114-E114)/30),"")</f>
        <v>10.199999999999999</v>
      </c>
      <c r="H114" s="178" t="s">
        <v>2697</v>
      </c>
      <c r="I114" s="121" t="s">
        <v>628</v>
      </c>
      <c r="J114" s="121" t="s">
        <v>645</v>
      </c>
      <c r="K114" s="123">
        <v>734764590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t="s">
        <v>2698</v>
      </c>
      <c r="E115" s="145">
        <v>43891</v>
      </c>
      <c r="F115" s="145">
        <v>44196</v>
      </c>
      <c r="G115" s="160">
        <f t="shared" ref="G115:G116" si="4">IF(AND(E115&lt;&gt;"",F115&lt;&gt;""),((F115-E115)/30),"")</f>
        <v>10.166666666666666</v>
      </c>
      <c r="H115" s="177" t="s">
        <v>2699</v>
      </c>
      <c r="I115" s="63" t="s">
        <v>628</v>
      </c>
      <c r="J115" s="63" t="s">
        <v>650</v>
      </c>
      <c r="K115" s="68">
        <v>1949562187</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2659</v>
      </c>
      <c r="B163" s="210"/>
      <c r="C163" s="210"/>
      <c r="D163" s="210"/>
      <c r="E163" s="211"/>
      <c r="F163" s="212" t="s">
        <v>2660</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2657</v>
      </c>
      <c r="C168" s="236"/>
      <c r="D168" s="236"/>
      <c r="E168" s="8"/>
      <c r="F168" s="5"/>
      <c r="H168" s="81" t="s">
        <v>2656</v>
      </c>
      <c r="I168" s="217"/>
      <c r="J168" s="218"/>
      <c r="K168" s="218"/>
      <c r="L168" s="218"/>
      <c r="M168" s="218"/>
      <c r="N168" s="218"/>
      <c r="O168" s="21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2667</v>
      </c>
      <c r="B172" s="207"/>
      <c r="C172" s="207"/>
      <c r="D172" s="207"/>
      <c r="E172" s="207"/>
      <c r="F172" s="207"/>
      <c r="G172" s="207"/>
      <c r="H172" s="207"/>
      <c r="I172" s="207"/>
      <c r="J172" s="207"/>
      <c r="K172" s="207"/>
      <c r="L172" s="207"/>
      <c r="M172" s="207"/>
      <c r="N172" s="207"/>
      <c r="O172" s="208"/>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2668</v>
      </c>
      <c r="C176" s="227"/>
      <c r="D176" s="227"/>
      <c r="E176" s="227"/>
      <c r="F176" s="227"/>
      <c r="G176" s="227"/>
      <c r="H176" s="20"/>
      <c r="I176" s="180" t="s">
        <v>2674</v>
      </c>
      <c r="J176" s="181"/>
      <c r="K176" s="181"/>
      <c r="L176" s="181"/>
      <c r="M176" s="18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2671</v>
      </c>
      <c r="O177" s="8"/>
      <c r="Q177" s="19"/>
      <c r="R177" s="19"/>
      <c r="S177" s="19"/>
      <c r="T177" s="19"/>
      <c r="U177" s="19"/>
      <c r="V177" s="19"/>
      <c r="W177" s="19"/>
      <c r="X177" s="19"/>
      <c r="Y177" s="19"/>
      <c r="Z177" s="19"/>
      <c r="AA177" s="19"/>
      <c r="AB177" s="19"/>
    </row>
    <row r="178" spans="1:28" ht="23.25" x14ac:dyDescent="0.25">
      <c r="A178" s="9"/>
      <c r="B178" s="231"/>
      <c r="C178" s="232"/>
      <c r="D178" s="233"/>
      <c r="E178" s="167"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4"/>
      <c r="Z178" s="165" t="str">
        <f>IF(Y178&gt;0,SUM(E180+Y178),"")</f>
        <v/>
      </c>
      <c r="AA178" s="19"/>
      <c r="AB178" s="19"/>
    </row>
    <row r="179" spans="1:28" ht="23.25" x14ac:dyDescent="0.25">
      <c r="A179" s="9"/>
      <c r="B179" s="193" t="s">
        <v>2668</v>
      </c>
      <c r="C179" s="193"/>
      <c r="D179" s="193"/>
      <c r="E179" s="171">
        <v>0.02</v>
      </c>
      <c r="F179" s="170">
        <v>4.1000000000000002E-2</v>
      </c>
      <c r="G179" s="165">
        <f>IF(F179&gt;0,SUM(E179+F179),"")</f>
        <v>6.0999999999999999E-2</v>
      </c>
      <c r="H179" s="5"/>
      <c r="I179" s="193" t="s">
        <v>2670</v>
      </c>
      <c r="J179" s="193"/>
      <c r="K179" s="193"/>
      <c r="L179" s="193"/>
      <c r="M179" s="172">
        <v>0.03</v>
      </c>
      <c r="O179" s="8"/>
      <c r="Q179" s="19"/>
      <c r="R179" s="159">
        <f>IF(M179&gt;0,SUM(L179+M179),"")</f>
        <v>0.03</v>
      </c>
      <c r="T179" s="19"/>
      <c r="U179" s="239" t="s">
        <v>1166</v>
      </c>
      <c r="V179" s="239"/>
      <c r="W179" s="239"/>
      <c r="X179" s="24">
        <v>0.02</v>
      </c>
      <c r="Y179" s="164"/>
      <c r="Z179" s="165" t="str">
        <f>IF(Y179&gt;0,SUM(E181+Y179),"")</f>
        <v/>
      </c>
      <c r="AA179" s="19"/>
      <c r="AB179" s="19"/>
    </row>
    <row r="180" spans="1:28" ht="23.25" hidden="1" x14ac:dyDescent="0.25">
      <c r="A180" s="9"/>
      <c r="B180" s="179"/>
      <c r="C180" s="179"/>
      <c r="D180" s="179"/>
      <c r="E180" s="169"/>
      <c r="H180" s="5"/>
      <c r="I180" s="179"/>
      <c r="J180" s="179"/>
      <c r="K180" s="179"/>
      <c r="L180" s="179"/>
      <c r="M180" s="5"/>
      <c r="O180" s="8"/>
      <c r="Q180" s="19"/>
      <c r="R180" s="159" t="str">
        <f>IF(S180&gt;0,SUM(L180+S180),"")</f>
        <v/>
      </c>
      <c r="S180" s="164"/>
      <c r="T180" s="19"/>
      <c r="U180" s="239" t="s">
        <v>1167</v>
      </c>
      <c r="V180" s="239"/>
      <c r="W180" s="239"/>
      <c r="X180" s="24">
        <v>0.03</v>
      </c>
      <c r="Y180" s="164"/>
      <c r="Z180" s="165" t="str">
        <f>IF(Y180&gt;0,SUM(E182+Y180),"")</f>
        <v/>
      </c>
      <c r="AA180" s="19"/>
      <c r="AB180" s="19"/>
    </row>
    <row r="181" spans="1:28" ht="23.25" hidden="1" x14ac:dyDescent="0.25">
      <c r="A181" s="9"/>
      <c r="B181" s="179"/>
      <c r="C181" s="179"/>
      <c r="D181" s="179"/>
      <c r="E181" s="169"/>
      <c r="H181" s="5"/>
      <c r="I181" s="179"/>
      <c r="J181" s="179"/>
      <c r="K181" s="179"/>
      <c r="L181" s="179"/>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9"/>
      <c r="C182" s="179"/>
      <c r="D182" s="179"/>
      <c r="E182" s="169"/>
      <c r="H182" s="5"/>
      <c r="I182" s="179"/>
      <c r="J182" s="179"/>
      <c r="K182" s="179"/>
      <c r="L182" s="179"/>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131214791.75999999</v>
      </c>
      <c r="F185" s="92"/>
      <c r="G185" s="93"/>
      <c r="H185" s="88"/>
      <c r="I185" s="90" t="s">
        <v>2627</v>
      </c>
      <c r="J185" s="166">
        <f>+SUM(M179:M183)</f>
        <v>0.03</v>
      </c>
      <c r="K185" s="238" t="s">
        <v>2628</v>
      </c>
      <c r="L185" s="238"/>
      <c r="M185" s="94">
        <f>+J185*(SUM(K20:K35))</f>
        <v>64531864.799999997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7" t="s">
        <v>2636</v>
      </c>
      <c r="C192" s="197"/>
      <c r="E192" s="5" t="s">
        <v>20</v>
      </c>
      <c r="H192" s="26" t="s">
        <v>24</v>
      </c>
      <c r="J192" s="5" t="s">
        <v>2637</v>
      </c>
      <c r="K192" s="5"/>
      <c r="M192" s="5"/>
      <c r="N192" s="5"/>
      <c r="O192" s="8"/>
      <c r="Q192" s="154"/>
      <c r="R192" s="155"/>
      <c r="S192" s="155"/>
      <c r="T192" s="154"/>
    </row>
    <row r="193" spans="1:18" x14ac:dyDescent="0.25">
      <c r="A193" s="9"/>
      <c r="C193" s="125">
        <v>43286</v>
      </c>
      <c r="D193" s="5"/>
      <c r="E193" s="126">
        <v>1550</v>
      </c>
      <c r="F193" s="5"/>
      <c r="G193" s="5"/>
      <c r="H193" s="147" t="s">
        <v>2700</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7" t="s">
        <v>2658</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t="s">
        <v>2702</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 K116: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dayron palacios rojas</cp:lastModifiedBy>
  <cp:lastPrinted>2020-11-20T15:12:35Z</cp:lastPrinted>
  <dcterms:created xsi:type="dcterms:W3CDTF">2020-10-14T21:57:42Z</dcterms:created>
  <dcterms:modified xsi:type="dcterms:W3CDTF">2020-12-29T20:48:21Z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