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NARI•O/INVITACIONES PIEDE MONTE/INVITACIONES_BUENAVENTURA/"/>
    </mc:Choice>
  </mc:AlternateContent>
  <xr:revisionPtr revIDLastSave="0" documentId="13_ncr:1_{A35AF944-C6D0-AA44-8F94-7E17A6A5C69B}"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<sst xmlns="http://schemas.openxmlformats.org/spreadsheetml/2006/main" count="3085" uniqueCount="2700">
  <si>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</si>
  <si>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</si>
  <si>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</si>
  <si>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</si>
  <si>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</si>
  <si>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</si>
  <si>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</si>
  <si>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</si>
  <si>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</si>
  <si>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</si>
  <si>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</si>
  <si>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</si>
  <si>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</si>
  <si>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</si>
  <si>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</si>
  <si>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</si>
  <si>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</si>
  <si>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</si>
  <si>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</si>
  <si>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</si>
  <si>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</si>
  <si>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</si>
  <si>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</si>
  <si>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</si>
  <si>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</si>
  <si>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</si>
  <si>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</si>
  <si>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</si>
  <si>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</si>
  <si>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</si>
  <si>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</si>
  <si>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</si>
  <si>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</si>
  <si>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</si>
  <si>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</si>
  <si>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</si>
  <si>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</si>
  <si>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</si>
  <si>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</si>
  <si>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</si>
  <si>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</si>
  <si>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</si>
  <si>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</si>
  <si>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</si>
  <si>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</si>
  <si>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</si>
  <si>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</si>
  <si>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</si>
  <si>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</si>
  <si>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</si>
  <si>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</si>
  <si>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</si>
  <si>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</si>
  <si>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</si>
  <si>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</si>
  <si>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</si>
  <si>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</si>
  <si>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</si>
  <si>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</si>
  <si>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</si>
  <si>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</si>
  <si>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</si>
  <si>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</si>
  <si>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</si>
  <si>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</si>
  <si>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</si>
  <si>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</si>
  <si>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</si>
  <si>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</si>
  <si>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</si>
  <si>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</si>
  <si>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</si>
  <si>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</si>
  <si>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</si>
  <si>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</si>
  <si>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</si>
  <si>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</si>
  <si>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</si>
  <si>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</si>
  <si>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</si>
  <si>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</si>
  <si>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</si>
  <si>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</si>
  <si>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</si>
  <si>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</si>
  <si>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</si>
  <si>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</si>
  <si>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</si>
  <si>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</si>
  <si>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</si>
  <si>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</si>
  <si>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</si>
  <si>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</si>
  <si>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</si>
  <si>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</si>
  <si>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</si>
  <si>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</si>
  <si>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</si>
  <si>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</si>
  <si>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</si>
  <si>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</si>
  <si>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</si>
  <si>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</si>
  <si>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</si>
  <si>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</si>
  <si>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</si>
  <si>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</si>
  <si>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</si>
  <si>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</si>
  <si>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</si>
  <si>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</si>
  <si>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</si>
  <si>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</si>
  <si>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</si>
  <si>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</si>
  <si>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</si>
  <si>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</si>
  <si>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</si>
  <si>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</si>
  <si>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</si>
  <si>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</si>
  <si>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</si>
  <si>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</si>
  <si>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</si>
  <si>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</si>
  <si>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</si>
  <si>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</si>
  <si>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</si>
  <si>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</si>
  <si>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</si>
  <si>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</si>
  <si>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</si>
  <si>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</si>
  <si>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</si>
  <si>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</si>
  <si>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</si>
  <si>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</si>
  <si>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</si>
  <si>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</si>
  <si>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</si>
  <si>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</si>
  <si>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</si>
  <si>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</si>
  <si>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</si>
  <si>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</si>
  <si>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</si>
  <si>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</si>
  <si>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</si>
  <si>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</si>
  <si>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</si>
  <si>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</si>
  <si>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</si>
  <si>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</si>
  <si>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</si>
  <si>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</si>
  <si>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</si>
  <si>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</si>
  <si>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</si>
  <si>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</si>
  <si>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</si>
  <si>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</si>
  <si>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</si>
  <si>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</si>
  <si>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</si>
  <si>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</si>
  <si>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</si>
  <si>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</si>
  <si>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</si>
  <si>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</si>
  <si>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</si>
  <si>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</si>
  <si>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</si>
  <si>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</si>
  <si>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</si>
  <si>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</si>
  <si>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</si>
  <si>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</si>
  <si>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</si>
  <si>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</si>
  <si>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</si>
  <si>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</si>
  <si>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</si>
  <si>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</si>
  <si>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</si>
  <si>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</si>
  <si>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</si>
  <si>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</si>
  <si>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</si>
  <si>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</si>
  <si>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</si>
  <si>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</si>
  <si>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</si>
  <si>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</si>
  <si>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</si>
  <si>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</si>
  <si>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</si>
  <si>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</si>
  <si>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</si>
  <si>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</si>
  <si>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</si>
  <si>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</si>
  <si>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</si>
  <si>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</si>
  <si>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</si>
  <si>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</si>
  <si>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</si>
  <si>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</si>
  <si>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</si>
  <si>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</si>
  <si>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</si>
  <si>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</si>
  <si>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</si>
  <si>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</si>
  <si>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</si>
  <si>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</si>
  <si>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</si>
  <si>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</si>
  <si>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</si>
  <si>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</si>
  <si>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</si>
  <si>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</si>
  <si>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</si>
  <si>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</si>
  <si>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</si>
  <si>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</si>
  <si>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</si>
  <si>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</si>
  <si>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</si>
  <si>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</si>
  <si>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</si>
  <si>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</si>
  <si>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</si>
  <si>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</si>
  <si>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</si>
  <si>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</si>
  <si>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</si>
  <si>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</si>
  <si>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</si>
  <si>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</si>
  <si>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</si>
  <si>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</si>
  <si>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</si>
  <si>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</si>
  <si>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</si>
  <si>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</si>
  <si>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</si>
  <si>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</si>
  <si>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</si>
  <si>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</si>
  <si>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</si>
  <si>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</si>
  <si>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</si>
  <si>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</si>
  <si>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</si>
  <si>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</si>
  <si>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</si>
  <si>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</si>
  <si>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</si>
  <si>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</si>
  <si>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</si>
  <si>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</si>
  <si>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</si>
  <si>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</si>
  <si>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</si>
  <si>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</si>
  <si>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</si>
  <si>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</si>
  <si>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</si>
  <si>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</si>
  <si>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</si>
  <si>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</si>
  <si>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</si>
  <si>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</si>
  <si>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</si>
  <si>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</si>
  <si>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</si>
  <si>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</si>
  <si>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</si>
  <si>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</si>
  <si>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</si>
  <si>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</si>
  <si>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</si>
  <si>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</si>
  <si>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</si>
  <si>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</si>
  <si>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</si>
  <si>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</si>
  <si>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</si>
  <si>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</si>
  <si>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</si>
  <si>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</si>
  <si>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</si>
  <si>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</si>
  <si>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</si>
  <si>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</si>
  <si>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</si>
  <si>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</si>
  <si>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</si>
  <si>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</si>
  <si>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</si>
  <si>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</si>
  <si>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</si>
  <si>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</si>
  <si>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</si>
  <si>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</si>
  <si>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</si>
  <si>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</si>
  <si>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</si>
  <si>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</si>
  <si>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</si>
  <si>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</si>
  <si>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</si>
  <si>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</si>
  <si>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</si>
  <si>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</si>
  <si>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</si>
  <si>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</si>
  <si>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</si>
  <si>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</si>
  <si>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</si>
  <si>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</si>
  <si>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</si>
  <si>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</si>
  <si>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</si>
  <si>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</si>
  <si>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</si>
  <si>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</si>
  <si>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</si>
  <si>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</si>
  <si>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</si>
  <si>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</si>
  <si>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</si>
  <si>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</si>
  <si>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</si>
  <si>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</si>
  <si>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</si>
  <si>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</si>
  <si>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</si>
  <si>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</si>
  <si>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</si>
  <si>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</si>
  <si>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</si>
  <si>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</si>
  <si>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</si>
  <si>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</si>
  <si>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</si>
  <si>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</si>
  <si>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</si>
  <si>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</si>
  <si>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</si>
  <si>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</si>
  <si>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</si>
  <si>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</si>
  <si>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</si>
  <si>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</si>
  <si>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</si>
  <si>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</si>
  <si>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</si>
  <si>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</si>
  <si>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</si>
  <si>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</si>
  <si>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</si>
  <si>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</si>
  <si>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</si>
  <si>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</si>
  <si>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</si>
  <si>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</si>
  <si>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</si>
  <si>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</si>
  <si>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</si>
  <si>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</si>
  <si>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</si>
  <si>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</si>
  <si>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</si>
  <si>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</si>
  <si>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</si>
  <si>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</si>
  <si>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</si>
  <si>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</si>
  <si>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</si>
  <si>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</si>
  <si>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</si>
  <si>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</si>
  <si>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</si>
  <si>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</si>
  <si>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</si>
  <si>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</si>
  <si>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</si>
  <si>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</si>
  <si>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</si>
  <si>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</si>
  <si>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</si>
  <si>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</si>
  <si>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</si>
  <si>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</si>
  <si>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</si>
  <si>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</si>
  <si>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</si>
  <si>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</si>
  <si>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</si>
  <si>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</si>
  <si>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</si>
  <si>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</si>
  <si>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</si>
  <si>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</si>
  <si>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</si>
  <si>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</si>
  <si>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</si>
  <si>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</si>
  <si>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</si>
  <si>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</si>
  <si>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</si>
  <si>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</si>
  <si>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</si>
  <si>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</si>
  <si>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</si>
  <si>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</si>
  <si>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</si>
  <si>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</si>
  <si>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</si>
  <si>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</si>
  <si>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</si>
  <si>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</si>
  <si>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</si>
  <si>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</si>
  <si>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</si>
  <si>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</si>
  <si>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</si>
  <si>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</si>
  <si>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</si>
  <si>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</si>
  <si>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</si>
  <si>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</si>
  <si>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</si>
  <si>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</si>
  <si>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</si>
  <si>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</si>
  <si>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</si>
  <si>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</si>
  <si>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</si>
  <si>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</si>
  <si>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</si>
  <si>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</si>
  <si>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</si>
  <si>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</si>
  <si>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</si>
  <si>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</si>
  <si>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</si>
  <si>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</si>
  <si>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</si>
  <si>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</si>
  <si>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</si>
  <si>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</si>
  <si>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</si>
  <si>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</si>
  <si>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</si>
  <si>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</si>
  <si>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</si>
  <si>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</si>
  <si>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</si>
  <si>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</si>
  <si>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</si>
  <si>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</si>
  <si>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</si>
  <si>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</si>
  <si>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</si>
  <si>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</si>
  <si>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</si>
  <si>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</si>
  <si>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</si>
  <si>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</si>
  <si>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</si>
  <si>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</si>
  <si>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</si>
  <si>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</si>
  <si>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</si>
  <si>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</si>
  <si>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</si>
  <si>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</si>
  <si>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</si>
  <si>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</si>
  <si>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</si>
  <si>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</si>
  <si>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</si>
  <si>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</si>
  <si>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</si>
  <si>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</si>
  <si>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</si>
  <si>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</si>
  <si>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</si>
  <si>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</si>
  <si>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</si>
  <si>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</si>
  <si>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</si>
  <si>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</si>
  <si>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</si>
  <si>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</si>
  <si>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</si>
  <si>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</si>
  <si>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</si>
  <si>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</si>
  <si>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</si>
  <si>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</si>
  <si>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</si>
  <si>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</si>
  <si>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</si>
  <si>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</si>
  <si>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</si>
  <si>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</si>
  <si>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</si>
  <si>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</si>
  <si>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</si>
  <si>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</si>
  <si>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</si>
  <si>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</si>
  <si>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</si>
  <si>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</si>
  <si>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</si>
  <si>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</si>
  <si>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</si>
  <si>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</si>
  <si>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</si>
  <si>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</si>
  <si>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</si>
  <si>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</si>
  <si>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</si>
  <si>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</si>
  <si>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</si>
  <si>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</si>
  <si>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</si>
  <si>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</si>
  <si>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</si>
  <si>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</si>
  <si>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</si>
  <si>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</si>
  <si>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</si>
  <si>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</si>
  <si>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</si>
  <si>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</si>
  <si>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</si>
  <si>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</si>
  <si>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</si>
  <si>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</si>
  <si>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</si>
  <si>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</si>
  <si>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</si>
  <si>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</si>
  <si>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</si>
  <si>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</si>
  <si>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</si>
  <si>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</si>
  <si>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</si>
  <si>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</si>
  <si>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</si>
  <si>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</si>
  <si>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</si>
  <si>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</si>
  <si>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</si>
  <si>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</si>
  <si>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</si>
  <si>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</si>
  <si>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</si>
  <si>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</si>
  <si>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</si>
  <si>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</si>
  <si>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</si>
  <si>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</si>
  <si>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</si>
  <si>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</si>
  <si>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</si>
  <si>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</si>
  <si>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</si>
  <si>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</si>
  <si>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</si>
  <si>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</si>
  <si>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</si>
  <si>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</si>
  <si>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</si>
  <si>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</si>
  <si>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</si>
  <si>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</si>
  <si>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</si>
  <si>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</si>
  <si>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</si>
  <si>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</si>
  <si>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</si>
  <si>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</si>
  <si>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</si>
  <si>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</si>
  <si>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</si>
  <si>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</si>
  <si>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</si>
  <si>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</si>
  <si>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</si>
  <si>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</si>
  <si>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</si>
  <si>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</si>
  <si>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</si>
  <si>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</si>
  <si>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</si>
  <si>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</si>
  <si>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</si>
  <si>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</si>
  <si>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</si>
  <si>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</si>
  <si>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</si>
  <si>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</si>
  <si>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</si>
  <si>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</si>
  <si>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</si>
  <si>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</si>
  <si>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</si>
  <si>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</si>
  <si>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</si>
  <si>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</si>
  <si>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</si>
  <si>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</si>
  <si>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</si>
  <si>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</si>
  <si>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</si>
  <si>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</si>
  <si>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</si>
  <si>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</si>
  <si>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</si>
  <si>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</si>
  <si>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</si>
  <si>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</si>
  <si>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</si>
  <si>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</si>
  <si>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</si>
  <si>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</si>
  <si>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</si>
  <si>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</si>
  <si>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</si>
  <si>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</si>
  <si>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</si>
  <si>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</si>
  <si>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</si>
  <si>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</si>
  <si>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</si>
  <si>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</si>
  <si>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</si>
  <si>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</si>
  <si>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</si>
  <si>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</si>
  <si>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</si>
  <si>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</si>
  <si>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</si>
  <si>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</si>
  <si>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</si>
  <si>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</si>
  <si>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</si>
  <si>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</si>
  <si>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</si>
  <si>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</si>
  <si>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</si>
  <si>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</si>
  <si>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</si>
  <si>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</si>
  <si>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</si>
  <si>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</si>
  <si>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</si>
  <si>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</si>
  <si>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</si>
  <si>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</si>
  <si>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</si>
  <si>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</si>
  <si>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</si>
  <si>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</si>
  <si>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</si>
  <si>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</si>
  <si>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</si>
  <si>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</si>
  <si>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</si>
  <si>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</si>
  <si>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</si>
  <si>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</si>
  <si>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</si>
  <si>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</si>
  <si>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</si>
  <si>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</si>
  <si>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</si>
  <si>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</si>
  <si>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</si>
  <si>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</si>
  <si>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</si>
  <si>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</si>
  <si>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</si>
  <si>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</si>
  <si>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</si>
  <si>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</si>
  <si>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</si>
  <si>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</si>
  <si>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</si>
  <si>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</si>
  <si>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</si>
  <si>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</si>
  <si>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</si>
  <si>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</si>
  <si>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</si>
  <si>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</si>
  <si>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</si>
  <si>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</si>
  <si>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</si>
  <si>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</si>
  <si>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</si>
  <si>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</si>
  <si>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</si>
  <si>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</si>
  <si>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</si>
  <si>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</si>
  <si>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</si>
  <si>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</si>
  <si>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</si>
  <si>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</si>
  <si>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</si>
  <si>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</si>
  <si>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</si>
  <si>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</si>
  <si>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</si>
  <si>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</si>
  <si>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</si>
  <si>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</si>
  <si>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</si>
  <si>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</si>
  <si>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</si>
  <si>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</si>
  <si>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</si>
  <si>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</si>
  <si>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</si>
  <si>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</si>
  <si>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</si>
  <si>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</si>
  <si>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</si>
  <si>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</si>
  <si>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</si>
  <si>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</si>
  <si>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</si>
  <si>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</si>
  <si>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</si>
  <si>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</si>
  <si>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</si>
  <si>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</si>
  <si>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</si>
  <si>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</si>
  <si>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</si>
  <si>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</si>
  <si>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</si>
  <si>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</si>
  <si>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</si>
  <si>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</si>
  <si>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</si>
  <si>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</si>
  <si>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</si>
  <si>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</si>
  <si>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</si>
  <si>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</si>
  <si>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</si>
  <si>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</si>
  <si>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</si>
  <si>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</si>
  <si>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</si>
  <si>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</si>
  <si>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</si>
  <si>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</si>
  <si>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</si>
  <si>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</si>
  <si>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</si>
  <si>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</si>
  <si>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</si>
  <si>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</si>
  <si>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</si>
  <si>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</si>
  <si>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</si>
  <si>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</si>
  <si>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</si>
  <si>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</si>
  <si>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</si>
  <si>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</si>
  <si>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</si>
  <si>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</si>
  <si>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</si>
  <si>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</si>
  <si>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</si>
  <si>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</si>
  <si>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</si>
  <si>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</si>
  <si>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</si>
  <si>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</si>
  <si>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</si>
  <si>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</si>
  <si>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</si>
  <si>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</si>
  <si>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</si>
  <si>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</si>
  <si>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</si>
  <si>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</si>
  <si>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</si>
  <si>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</si>
  <si>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</si>
  <si>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</si>
  <si>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</si>
  <si>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</si>
  <si>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</si>
  <si>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</si>
  <si>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</si>
  <si>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</si>
  <si>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</si>
  <si>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</si>
  <si>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</si>
  <si>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</si>
  <si>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</si>
  <si>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</si>
  <si>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</si>
  <si>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</si>
  <si>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</si>
  <si>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</si>
  <si>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</si>
  <si>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</si>
  <si>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</si>
  <si>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</si>
  <si>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</si>
  <si>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</si>
  <si>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</si>
  <si>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</si>
  <si>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</si>
  <si>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</si>
  <si>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</si>
  <si>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</si>
  <si>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</si>
  <si>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</si>
  <si>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</si>
  <si>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</si>
  <si>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</si>
  <si>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</si>
  <si>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</si>
  <si>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</si>
  <si>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</si>
  <si>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</si>
  <si>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</si>
  <si>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</si>
  <si>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</si>
  <si>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</si>
  <si>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</si>
  <si>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</si>
  <si>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</si>
  <si>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</si>
  <si>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</si>
  <si>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</si>
  <si>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</si>
  <si>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</si>
  <si>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</si>
  <si>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</si>
  <si>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</si>
  <si>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</si>
  <si>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</si>
  <si>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</si>
  <si>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</si>
  <si>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</si>
  <si>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</si>
  <si>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</si>
  <si>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</si>
  <si>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</si>
  <si>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</si>
  <si>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</si>
  <si>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</si>
  <si>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</si>
  <si>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</si>
  <si>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</si>
  <si>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</si>
  <si>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</si>
  <si>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</si>
  <si>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</si>
  <si>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</si>
  <si>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</si>
  <si>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</si>
  <si>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</si>
  <si>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</si>
  <si>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</si>
  <si>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</si>
  <si>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</si>
  <si>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</si>
  <si>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</si>
  <si>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</si>
  <si>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</si>
  <si>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</si>
  <si>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</si>
  <si>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</si>
  <si>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</si>
  <si>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</si>
  <si>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</si>
  <si>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</si>
  <si>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</si>
  <si>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</si>
  <si>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</si>
  <si>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</si>
  <si>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</si>
  <si>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</si>
  <si>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</si>
  <si>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</si>
  <si>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</si>
  <si>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</si>
  <si>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</si>
  <si>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</si>
  <si>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</si>
  <si>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</si>
  <si>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</si>
  <si>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</si>
  <si>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</si>
  <si>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</si>
  <si>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</si>
  <si>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</si>
  <si>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</si>
  <si>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</si>
  <si>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</si>
  <si>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</si>
  <si>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</si>
  <si>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</si>
  <si>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</si>
  <si>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</si>
  <si>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</si>
  <si>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</si>
  <si>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</si>
  <si>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</si>
  <si>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</si>
  <si>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</si>
  <si>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</si>
  <si>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</si>
  <si>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</si>
  <si>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</si>
  <si>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</si>
  <si>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</si>
  <si>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</si>
  <si>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</si>
  <si>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</si>
  <si>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</si>
  <si>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</si>
  <si>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</si>
  <si>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</si>
  <si>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</si>
  <si>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</si>
  <si>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</si>
  <si>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</si>
  <si>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</si>
  <si>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</si>
  <si>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</si>
  <si>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</si>
  <si>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</si>
  <si>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</si>
  <si>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</si>
  <si>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</si>
  <si>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</si>
  <si>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</si>
  <si>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</si>
  <si>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</si>
  <si>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</si>
  <si>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</si>
  <si>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</si>
  <si>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</si>
  <si>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</si>
  <si>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</si>
  <si>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</si>
  <si>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</si>
  <si>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</si>
  <si>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</si>
  <si>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</si>
  <si>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</si>
  <si>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</si>
  <si>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</si>
  <si>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</si>
  <si>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</si>
  <si>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</si>
  <si>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</si>
  <si>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</si>
  <si>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</si>
  <si>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</si>
  <si>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</si>
  <si>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</si>
  <si>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</si>
  <si>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</si>
  <si>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</si>
  <si>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</si>
  <si>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</si>
  <si>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</si>
  <si>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</si>
  <si>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</si>
  <si>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</si>
  <si>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</si>
  <si>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</si>
  <si>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</si>
  <si>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</si>
  <si>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</si>
  <si>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</si>
  <si>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</si>
  <si>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</si>
  <si>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</si>
  <si>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</si>
  <si>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</si>
  <si>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</si>
  <si>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</si>
  <si>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</si>
  <si>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</si>
  <si>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</si>
  <si>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</si>
  <si>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</si>
  <si>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</si>
  <si>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</si>
  <si>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</si>
  <si>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</si>
  <si>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</si>
  <si>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</si>
  <si>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</si>
  <si>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</si>
  <si>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</si>
  <si>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</si>
  <si>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</si>
  <si>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</si>
  <si>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</si>
  <si>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</si>
  <si>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</si>
  <si>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</si>
  <si>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</si>
  <si>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</si>
  <si>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</si>
  <si>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</si>
  <si>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</si>
  <si>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</si>
  <si>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</si>
  <si>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</si>
  <si>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</si>
  <si>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</si>
  <si>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</si>
  <si>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</si>
  <si>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</si>
  <si>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</si>
  <si>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</si>
  <si>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</si>
  <si>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</si>
  <si>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</si>
  <si>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</si>
  <si>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</si>
  <si>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</si>
  <si>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</si>
  <si>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</si>
  <si>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</si>
  <si>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</si>
  <si>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</si>
  <si>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</si>
  <si>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</si>
  <si>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</si>
  <si>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</si>
  <si>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</si>
  <si>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</si>
  <si>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</si>
  <si>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</si>
  <si>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</si>
  <si>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</si>
  <si>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</si>
  <si>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</si>
  <si>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</si>
  <si>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</si>
  <si>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</si>
  <si>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</si>
  <si>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</si>
  <si>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</si>
  <si>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</si>
  <si>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</si>
  <si>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</si>
  <si>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</si>
  <si>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</si>
  <si>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</si>
  <si>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</si>
  <si>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</si>
  <si>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</si>
  <si>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</si>
  <si>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</si>
  <si>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</si>
  <si>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</si>
  <si>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</si>
  <si>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</si>
  <si>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</si>
  <si>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</si>
  <si>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</si>
  <si>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</si>
  <si>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</si>
  <si>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</si>
  <si>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</si>
  <si>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</si>
  <si>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</si>
  <si>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</si>
  <si>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</si>
  <si>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</si>
  <si>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</si>
  <si>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</si>
  <si>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</si>
  <si>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</si>
  <si>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</si>
  <si>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</si>
  <si>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</si>
  <si>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</si>
  <si>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</si>
  <si>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</si>
  <si>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</si>
  <si>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</si>
  <si>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</si>
  <si>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</si>
  <si>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</si>
  <si>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</si>
  <si>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</si>
  <si>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</si>
  <si>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</si>
  <si>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</si>
  <si>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</si>
  <si>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</si>
  <si>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</si>
  <si>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</si>
  <si>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</si>
  <si>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</si>
  <si>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</si>
  <si>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</si>
  <si>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</si>
  <si>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</si>
  <si>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</si>
  <si>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</si>
  <si>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</si>
  <si>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</si>
  <si>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</si>
  <si>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</si>
  <si>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</si>
  <si>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</si>
  <si>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</si>
  <si>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</si>
  <si>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</si>
  <si>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</si>
  <si>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</si>
  <si>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</si>
  <si>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</si>
  <si>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</si>
  <si>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</si>
  <si>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</si>
  <si>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</si>
  <si>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</si>
  <si>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</si>
  <si>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</si>
  <si>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</si>
  <si>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</si>
  <si>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</si>
  <si>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</si>
  <si>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</si>
  <si>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</si>
  <si>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</si>
  <si>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</si>
  <si>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</si>
  <si>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</si>
  <si>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</si>
  <si>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</si>
  <si>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</si>
  <si>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</si>
  <si>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</si>
  <si>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</si>
  <si>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</si>
  <si>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</si>
  <si>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</si>
  <si>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</si>
  <si>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</si>
  <si>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</si>
  <si>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</si>
  <si>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</si>
  <si>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</si>
  <si>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</si>
  <si>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</si>
  <si>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</si>
  <si>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</si>
  <si>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</si>
  <si>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</si>
  <si>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</si>
  <si>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</si>
  <si>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</si>
  <si>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</si>
  <si>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</si>
  <si>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</si>
  <si>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</si>
  <si>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</si>
  <si>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</si>
  <si>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</si>
  <si>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</si>
  <si>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</si>
  <si>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</si>
  <si>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</si>
  <si>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</si>
  <si>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</si>
  <si>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</si>
  <si>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</si>
  <si>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</si>
  <si>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</si>
  <si>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</si>
  <si>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</si>
  <si>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</si>
  <si>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</si>
  <si>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</si>
  <si>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</si>
  <si>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</si>
  <si>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</si>
  <si>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</si>
  <si>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</si>
  <si>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</si>
  <si>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</si>
  <si>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</si>
  <si>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</si>
  <si>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</si>
  <si>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</si>
  <si>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</si>
  <si>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</si>
  <si>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</si>
  <si>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</si>
  <si>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</si>
  <si>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</si>
  <si>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</si>
  <si>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</si>
  <si>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</si>
  <si>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</si>
  <si>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</si>
  <si>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</si>
  <si>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</si>
  <si>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</si>
  <si>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</si>
  <si>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</si>
  <si>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</si>
  <si>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</si>
  <si>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</si>
  <si>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</si>
  <si>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</si>
  <si>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</si>
  <si>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</si>
  <si>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</si>
  <si>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</si>
  <si>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</si>
  <si>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</si>
  <si>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</si>
  <si>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</si>
  <si>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</si>
  <si>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</si>
  <si>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</si>
  <si>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</si>
  <si>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</si>
  <si>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</si>
  <si>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</si>
  <si>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</si>
  <si>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</si>
  <si>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</si>
  <si>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</si>
  <si>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</si>
  <si>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</si>
  <si>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</si>
  <si>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</si>
  <si>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</si>
  <si>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</si>
  <si>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</si>
  <si>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</si>
  <si>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</si>
  <si>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</si>
  <si>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</si>
  <si>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</si>
  <si>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</si>
  <si>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</si>
  <si>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</si>
  <si>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</si>
  <si>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</si>
  <si>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</si>
  <si>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</si>
  <si>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</si>
  <si>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</si>
  <si>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</si>
  <si>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</si>
  <si>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</si>
  <si>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</si>
  <si>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</si>
  <si>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</si>
  <si>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</si>
  <si>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</si>
  <si>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</si>
  <si>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</si>
  <si>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</si>
  <si>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</si>
  <si>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</si>
  <si>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</si>
  <si>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</si>
  <si>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</si>
  <si>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</si>
  <si>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</si>
  <si>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</si>
  <si>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</si>
  <si>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</si>
  <si>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</si>
  <si>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</si>
  <si>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</si>
  <si>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</si>
  <si>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</si>
  <si>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</si>
  <si>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</si>
  <si>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</si>
  <si>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</si>
  <si>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</si>
  <si>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</si>
  <si>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</si>
  <si>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</si>
  <si>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</si>
  <si>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</si>
  <si>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</si>
  <si>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</si>
  <si>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</si>
  <si>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</si>
  <si>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</si>
  <si>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</si>
  <si>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</si>
  <si>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</si>
  <si>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</si>
  <si>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</si>
  <si>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</si>
  <si>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</si>
  <si>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</si>
  <si>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</si>
  <si>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</si>
  <si>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</si>
  <si>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</si>
  <si>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</si>
  <si>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</si>
  <si>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</si>
  <si>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</si>
  <si>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</si>
  <si>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</si>
  <si>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</si>
  <si>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</si>
  <si>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</si>
  <si>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</si>
  <si>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</si>
  <si>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</si>
  <si>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</si>
  <si>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</si>
  <si>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</si>
  <si>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</si>
  <si>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</si>
  <si>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</si>
  <si>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</si>
  <si>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</si>
  <si>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</si>
  <si>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</si>
  <si>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</si>
  <si>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</si>
  <si>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</si>
  <si>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</si>
  <si>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</si>
  <si>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</si>
  <si>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</si>
  <si>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</si>
  <si>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</si>
  <si>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</si>
  <si>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</si>
  <si>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</si>
  <si>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</si>
  <si>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</si>
  <si>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</si>
  <si>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</si>
  <si>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</si>
  <si>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</si>
  <si>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</si>
  <si>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</si>
  <si>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</si>
  <si>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</si>
  <si>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</si>
  <si>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</si>
  <si>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</si>
  <si>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</si>
  <si>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</si>
  <si>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</si>
  <si>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</si>
  <si>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</si>
  <si>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</si>
  <si>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</si>
  <si>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</si>
  <si>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</si>
  <si>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</si>
  <si>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</si>
  <si>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</si>
  <si>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</si>
  <si>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</si>
  <si>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</si>
  <si>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</si>
  <si>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</si>
  <si>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</si>
  <si>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</si>
  <si>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</si>
  <si>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</si>
  <si>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</si>
  <si>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</si>
  <si>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</si>
  <si>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</si>
  <si>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</si>
  <si>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</si>
  <si>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</si>
  <si>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</si>
  <si>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</si>
  <si>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</si>
  <si>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</si>
  <si>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</si>
  <si>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</si>
  <si>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</si>
  <si>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</si>
  <si>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</si>
  <si>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</si>
  <si>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</si>
  <si>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</si>
  <si>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</si>
  <si>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</si>
  <si>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</si>
  <si>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</si>
  <si>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</si>
  <si>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</si>
  <si>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</si>
  <si>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</si>
  <si>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</si>
  <si>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</si>
  <si>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</si>
  <si>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</si>
  <si>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</si>
  <si>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</si>
  <si>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</si>
  <si>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</si>
  <si>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</si>
  <si>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</si>
  <si>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</si>
  <si>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</si>
  <si>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</si>
  <si>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</si>
  <si>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</si>
  <si>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</si>
  <si>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</si>
  <si>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</si>
  <si>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</si>
  <si>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</si>
  <si>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</si>
  <si>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</si>
  <si>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</si>
  <si>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</si>
  <si>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</si>
  <si>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</si>
  <si>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</si>
  <si>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</si>
  <si>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</si>
  <si>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</si>
  <si>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</si>
  <si>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</si>
  <si>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</si>
  <si>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</si>
  <si>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</si>
  <si>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</si>
  <si>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</si>
  <si>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</si>
  <si>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</si>
  <si>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</si>
  <si>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</si>
  <si>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</si>
  <si>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</si>
  <si>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</si>
  <si>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</si>
  <si>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</si>
  <si>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</si>
  <si>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</si>
  <si>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</si>
  <si>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</si>
  <si>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</si>
  <si>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</si>
  <si>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</si>
  <si>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</si>
  <si>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</si>
  <si>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</si>
  <si>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</si>
  <si>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</si>
  <si>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</si>
  <si>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</si>
  <si>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</si>
  <si>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</si>
  <si>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</si>
  <si>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</si>
  <si>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</si>
  <si>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</si>
  <si>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</si>
  <si>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</si>
  <si>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</si>
  <si>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</si>
  <si>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</si>
  <si>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</si>
  <si>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</si>
  <si>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</si>
  <si>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</si>
  <si>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</si>
  <si>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</si>
  <si>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</si>
  <si>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</si>
  <si>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</si>
  <si>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</si>
  <si>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</si>
  <si>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</si>
  <si>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</si>
  <si>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</si>
  <si>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</si>
  <si>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</si>
  <si>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</si>
  <si>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</si>
  <si>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</si>
  <si>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</si>
  <si>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</si>
  <si>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</si>
  <si>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</si>
  <si>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</si>
  <si>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</si>
  <si>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</si>
  <si>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</si>
  <si>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</si>
  <si>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</si>
  <si>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</si>
  <si>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</si>
  <si>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</si>
  <si>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</si>
  <si>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</si>
  <si>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</si>
  <si>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</si>
  <si>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</si>
  <si>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</si>
  <si>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</si>
  <si>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</si>
  <si>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</si>
  <si>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</si>
  <si>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</si>
  <si>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</si>
  <si>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</si>
  <si>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</si>
  <si>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</si>
  <si>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</si>
  <si>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</si>
  <si>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</si>
  <si>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</si>
  <si>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</si>
  <si>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</si>
  <si>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</si>
  <si>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</si>
  <si>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</si>
  <si>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</si>
  <si>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</si>
  <si>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</si>
  <si>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</si>
  <si>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</si>
  <si>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</si>
  <si>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</si>
  <si>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</si>
  <si>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</si>
  <si>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</si>
  <si>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</si>
  <si>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</si>
  <si>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</si>
  <si>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</si>
  <si>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</si>
  <si>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</si>
  <si>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</si>
  <si>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</si>
  <si>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</si>
  <si>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</si>
  <si>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</si>
  <si>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</si>
  <si>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</si>
  <si>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</si>
  <si>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</si>
  <si>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</si>
  <si>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</si>
  <si>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</si>
  <si>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</si>
  <si>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</si>
  <si>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</si>
  <si>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</si>
  <si>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</si>
  <si>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</si>
  <si>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</si>
  <si>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</si>
  <si>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</si>
  <si>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</si>
  <si>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</si>
  <si>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</si>
  <si>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</si>
  <si>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</si>
  <si>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</si>
  <si>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</si>
  <si>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</si>
  <si>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</si>
  <si>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</si>
  <si>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</si>
  <si>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</si>
  <si>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</si>
  <si>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</si>
  <si>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</si>
  <si>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</si>
  <si>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</si>
  <si>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</si>
  <si>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</si>
  <si>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</si>
  <si>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</si>
  <si>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</si>
  <si>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</si>
  <si>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</si>
  <si>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</si>
  <si>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</si>
  <si>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</si>
  <si>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</si>
  <si>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</si>
  <si>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</si>
  <si>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</si>
  <si>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</si>
  <si>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</si>
  <si>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</si>
  <si>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</si>
  <si>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</si>
  <si>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</si>
  <si>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</si>
  <si>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</si>
  <si>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</si>
  <si>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</si>
  <si>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</si>
  <si>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</si>
  <si>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</si>
  <si>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</si>
  <si>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</si>
  <si>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</si>
  <si>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</si>
  <si>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</si>
  <si>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</si>
  <si>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</si>
  <si>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</si>
  <si>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</si>
  <si>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</si>
  <si>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</si>
  <si>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</si>
  <si>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</si>
  <si>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</si>
  <si>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</si>
  <si>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</si>
  <si>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</si>
  <si>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</si>
  <si>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</si>
  <si>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</si>
  <si>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</si>
  <si>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</si>
  <si>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</si>
  <si>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</si>
  <si>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</si>
  <si>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</si>
  <si>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</si>
  <si>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</si>
  <si>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</si>
  <si>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</si>
  <si>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</si>
  <si>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</si>
  <si>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</si>
  <si>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</si>
  <si>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</si>
  <si>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</si>
  <si>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</si>
  <si>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</si>
  <si>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</si>
  <si>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</si>
  <si>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</si>
  <si>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</si>
  <si>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</si>
  <si>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</si>
  <si>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</si>
  <si>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</si>
  <si>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</si>
  <si>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</si>
  <si>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</si>
  <si>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</si>
  <si>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</si>
  <si>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</si>
  <si>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</si>
  <si>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</si>
  <si>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</si>
  <si>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</si>
  <si>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</si>
  <si>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</si>
  <si>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</si>
  <si>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</si>
  <si>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</si>
  <si>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</si>
  <si>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</si>
  <si>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</si>
  <si>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</si>
  <si>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</si>
  <si>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</si>
  <si>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</si>
  <si>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</si>
  <si>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</si>
  <si>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</si>
  <si>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</si>
  <si>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</si>
  <si>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</si>
  <si>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</si>
  <si>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</si>
  <si>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</si>
  <si>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</si>
  <si>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</si>
  <si>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</si>
  <si>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</si>
  <si>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</si>
  <si>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</si>
  <si>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</si>
  <si>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</si>
  <si>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</si>
  <si>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</si>
  <si>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</si>
  <si>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</si>
  <si>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</si>
  <si>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</si>
  <si>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</si>
  <si>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</si>
  <si>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</si>
  <si>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</si>
  <si>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</si>
  <si>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</si>
  <si>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</si>
  <si>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</si>
  <si>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</si>
  <si>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</si>
  <si>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</si>
  <si>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</si>
  <si>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</si>
  <si>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</si>
  <si>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</si>
  <si>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</si>
  <si>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</si>
  <si>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</si>
  <si>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</si>
  <si>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</si>
  <si>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</si>
  <si>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</si>
  <si>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</si>
  <si>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</si>
  <si>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</si>
  <si>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</si>
  <si>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</si>
  <si>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</si>
  <si>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</si>
  <si>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</si>
  <si>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</si>
  <si>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</si>
  <si>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</si>
  <si>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</si>
  <si>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</si>
  <si>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</si>
  <si>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</si>
  <si>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</si>
  <si>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</si>
  <si>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</si>
  <si>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</si>
  <si>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</si>
  <si>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</si>
  <si>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</si>
  <si>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</si>
  <si>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</si>
  <si>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</si>
  <si>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</si>
  <si>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</si>
  <si>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</si>
  <si>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</si>
  <si>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</si>
  <si>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</si>
  <si>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</si>
  <si>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</si>
  <si>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</si>
  <si>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</si>
  <si>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</si>
  <si>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</si>
  <si>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</si>
  <si>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</si>
  <si>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</si>
  <si>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</si>
  <si>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</si>
  <si>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</si>
  <si>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</si>
  <si>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</si>
  <si>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</si>
  <si>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</si>
  <si>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</si>
  <si>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</si>
  <si>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</si>
  <si>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</si>
  <si>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</si>
  <si>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</si>
  <si>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</si>
  <si>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</si>
  <si>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</si>
  <si>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</si>
  <si>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</si>
  <si>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</si>
  <si>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</si>
  <si>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</si>
  <si>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</si>
  <si>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</si>
  <si>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</si>
  <si>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</si>
  <si>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</si>
  <si>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</si>
  <si>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</si>
  <si>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</si>
  <si>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</si>
  <si>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</si>
  <si>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</si>
  <si>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</si>
  <si>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</si>
  <si>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</si>
  <si>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</si>
  <si>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</si>
  <si>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</si>
  <si>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</si>
  <si>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</si>
  <si>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</si>
  <si>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</si>
  <si>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</si>
  <si>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</si>
  <si>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</si>
  <si>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</si>
  <si>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</si>
  <si>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</si>
  <si>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</si>
  <si>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</si>
  <si>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</si>
  <si>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</si>
  <si>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</si>
  <si>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</si>
  <si>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</si>
  <si>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</si>
  <si>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</si>
  <si>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</si>
  <si>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</si>
  <si>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</si>
  <si>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</si>
  <si>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</si>
  <si>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</si>
  <si>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</si>
  <si>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</si>
  <si>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</si>
  <si>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</si>
  <si>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</si>
  <si>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</si>
  <si>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</si>
  <si>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</si>
  <si>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</si>
  <si>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</si>
  <si>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</si>
  <si>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</si>
  <si>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</si>
  <si>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</si>
  <si>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</si>
  <si>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</si>
  <si>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</si>
  <si>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</si>
  <si>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</si>
  <si>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</si>
  <si>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</si>
  <si>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</si>
  <si>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</si>
  <si>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</si>
  <si>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</si>
  <si>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</si>
  <si>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</si>
  <si>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</si>
  <si>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</si>
  <si>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</si>
  <si>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</si>
  <si>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</si>
  <si>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</si>
  <si>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</si>
  <si>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</si>
  <si>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</si>
  <si>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</si>
  <si>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</si>
  <si>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</si>
  <si>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</si>
  <si>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</si>
  <si>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</si>
  <si>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</si>
  <si>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</si>
  <si>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</si>
  <si>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</si>
  <si>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</si>
  <si>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</si>
  <si>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</si>
  <si>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</si>
  <si>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</si>
  <si>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</si>
  <si>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</si>
  <si>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</si>
  <si>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</si>
  <si>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</si>
  <si>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</si>
  <si>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</si>
  <si>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</si>
  <si>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</si>
  <si>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</si>
  <si>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</si>
  <si>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</si>
  <si>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</si>
  <si>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</si>
  <si>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</si>
  <si>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</si>
  <si>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</si>
  <si>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</si>
  <si>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</si>
  <si>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</si>
  <si>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</si>
  <si>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</si>
  <si>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</si>
  <si>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</si>
  <si>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</si>
  <si>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</si>
  <si>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</si>
  <si>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</si>
  <si>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</si>
  <si>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</si>
  <si>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</si>
  <si>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</si>
  <si>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</si>
  <si>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</si>
  <si>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</si>
  <si>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</si>
  <si>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</si>
  <si>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</si>
  <si>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</si>
  <si>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</si>
  <si>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</si>
  <si>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</si>
  <si>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</si>
  <si>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</si>
  <si>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</si>
  <si>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</si>
  <si>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</si>
  <si>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</si>
  <si>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</si>
  <si>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</si>
  <si>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</si>
  <si>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</si>
  <si>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</si>
  <si>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</si>
  <si>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</si>
  <si>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</si>
  <si>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</si>
  <si>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</si>
  <si>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</si>
  <si>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</si>
  <si>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</si>
  <si>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</si>
  <si>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</si>
  <si>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</si>
  <si>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</si>
  <si>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</si>
  <si>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</si>
  <si>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</si>
  <si>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</si>
  <si>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</si>
  <si>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</si>
  <si>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</si>
  <si>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</si>
  <si>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</si>
  <si>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</si>
  <si>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</si>
  <si>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</si>
  <si>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</si>
  <si>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</si>
  <si>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</si>
  <si>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</si>
  <si>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</si>
  <si>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</si>
  <si>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</si>
  <si>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</si>
  <si>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</si>
  <si>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</si>
  <si>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</si>
  <si>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</si>
  <si>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</si>
  <si>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</si>
  <si>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</si>
  <si>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</si>
  <si>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</si>
  <si>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</si>
  <si>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</si>
  <si>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</si>
  <si>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</si>
  <si>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</si>
  <si>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</si>
  <si>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</si>
  <si>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</si>
  <si>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</si>
  <si>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</si>
  <si>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</si>
  <si>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</si>
  <si>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</si>
  <si>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</si>
  <si>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</si>
  <si>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</si>
  <si>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</si>
  <si>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</si>
  <si>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</si>
  <si>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</si>
  <si>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</si>
  <si>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</si>
  <si>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</si>
  <si>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</si>
  <si>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</si>
  <si>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</si>
  <si>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</si>
  <si>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</si>
  <si>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</si>
  <si>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</si>
  <si>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</si>
  <si>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</si>
  <si>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</si>
  <si>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</si>
  <si>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</si>
  <si>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</si>
  <si>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</si>
  <si>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</si>
  <si>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</si>
  <si>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</si>
  <si>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</si>
  <si>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</si>
  <si>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</si>
  <si>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</si>
  <si>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</si>
  <si>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</si>
  <si>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</si>
  <si>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</si>
  <si>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</si>
  <si>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</si>
  <si>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</si>
  <si>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</si>
  <si>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</si>
  <si>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</si>
  <si>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</si>
  <si>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</si>
  <si>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</si>
  <si>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</si>
  <si>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</si>
  <si>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</si>
  <si>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</si>
  <si>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</si>
  <si>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</si>
  <si>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</si>
  <si>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</si>
  <si>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</si>
  <si>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</si>
  <si>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</si>
  <si>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</si>
  <si>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</si>
  <si>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</si>
  <si>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</si>
  <si>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</si>
  <si>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</si>
  <si>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</si>
  <si>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</si>
  <si>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</si>
  <si>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</si>
  <si>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</si>
  <si>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</si>
  <si>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</si>
  <si>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</si>
  <si>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</si>
  <si>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</si>
  <si>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</si>
  <si>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</si>
  <si>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</si>
  <si>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</si>
  <si>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</si>
  <si>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</si>
  <si>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</si>
  <si>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</si>
  <si>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</si>
  <si>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</si>
  <si>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</si>
  <si>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</si>
  <si>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</si>
  <si>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</si>
  <si>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</si>
  <si>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</si>
  <si>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</si>
  <si>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</si>
  <si>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</si>
  <si>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</si>
  <si>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</si>
  <si>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</si>
  <si>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</si>
  <si>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</si>
  <si>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</si>
  <si>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</si>
  <si>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</si>
  <si>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</si>
  <si>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</si>
  <si>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</si>
  <si>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</si>
  <si>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</si>
  <si>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</si>
  <si>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</si>
  <si>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</si>
  <si>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</si>
  <si>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</si>
  <si>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</si>
  <si>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</si>
  <si>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</si>
  <si>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</si>
  <si>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</si>
  <si>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</si>
  <si>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</si>
  <si>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</si>
  <si>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</si>
  <si>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</si>
  <si>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</si>
  <si>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</si>
  <si>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</si>
  <si>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</si>
  <si>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</si>
  <si>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</si>
  <si>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</si>
  <si>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</si>
  <si>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</si>
  <si>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</si>
  <si>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</si>
  <si>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</si>
  <si>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</si>
  <si>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</si>
  <si>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</si>
  <si>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</si>
  <si>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</si>
  <si>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</si>
  <si>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</si>
  <si>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</si>
  <si>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</si>
  <si>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</si>
  <si>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</si>
  <si>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</si>
  <si>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</si>
  <si>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</si>
  <si>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</si>
  <si>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</si>
  <si>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</si>
  <si>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</si>
  <si>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</si>
  <si>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</si>
  <si>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</si>
  <si>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</si>
  <si>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</si>
  <si>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</si>
  <si>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</si>
  <si>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</si>
  <si>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</si>
  <si>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</si>
  <si>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</si>
  <si>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</si>
  <si>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</si>
  <si>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</si>
  <si>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</si>
  <si>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</si>
  <si>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</si>
  <si>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</si>
  <si>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</si>
  <si>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</si>
  <si>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</si>
  <si>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</si>
  <si>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</si>
  <si>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</si>
  <si>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</si>
  <si>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</si>
  <si>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</si>
  <si>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</si>
  <si>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</si>
  <si>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</si>
  <si>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</si>
  <si>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</si>
  <si>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</si>
  <si>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</si>
  <si>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</si>
  <si>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</si>
  <si>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</si>
  <si>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</si>
  <si>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</si>
  <si>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</si>
  <si>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</si>
  <si>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</si>
  <si>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</si>
  <si>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</si>
  <si>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</si>
  <si>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</si>
  <si>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</si>
  <si>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</si>
  <si>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</si>
  <si>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</si>
  <si>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</si>
  <si>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</si>
  <si>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</si>
  <si>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</si>
  <si>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</si>
  <si>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</si>
  <si>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</si>
  <si>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</si>
  <si>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</si>
  <si>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</si>
  <si>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</si>
  <si>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</si>
  <si>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</si>
  <si>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</si>
  <si>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</si>
  <si>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</si>
  <si>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</si>
  <si>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</si>
  <si>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</si>
  <si>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</si>
  <si>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</si>
  <si>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</si>
  <si>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</si>
  <si>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</si>
  <si>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</si>
  <si>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</si>
  <si>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</si>
  <si>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</si>
  <si>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</si>
  <si>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</si>
  <si>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</si>
  <si>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</si>
  <si>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</si>
  <si>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</si>
  <si>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</si>
  <si>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</si>
  <si>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</si>
  <si>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</si>
  <si>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</si>
  <si>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</si>
  <si>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</si>
  <si>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</si>
  <si>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</si>
  <si>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</si>
  <si>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</si>
  <si>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</si>
  <si>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</si>
  <si>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</si>
  <si>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</si>
  <si>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</si>
  <si>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</si>
  <si>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</si>
  <si>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</si>
  <si>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</si>
  <si>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</si>
  <si>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</si>
  <si>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</si>
  <si>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</si>
  <si>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</si>
  <si>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</si>
  <si>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</si>
  <si>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</si>
  <si>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</si>
  <si>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</si>
  <si>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</si>
  <si>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</si>
  <si>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</si>
  <si>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</si>
  <si>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</si>
  <si>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</si>
  <si>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</si>
  <si>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</si>
  <si>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</si>
  <si>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</si>
  <si>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</si>
  <si>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</si>
  <si>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</si>
  <si>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</si>
  <si>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</si>
  <si>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</si>
  <si>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</si>
  <si>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</si>
  <si>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</si>
  <si>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</si>
  <si>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</si>
  <si>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</si>
  <si>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</si>
  <si>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</si>
  <si>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</si>
  <si>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</si>
  <si>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</si>
  <si>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</si>
  <si>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</si>
  <si>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</si>
  <si>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</si>
  <si>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</si>
  <si>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</si>
  <si>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</si>
  <si>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</si>
  <si>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</si>
  <si>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</si>
  <si>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</si>
  <si>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</si>
  <si>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</si>
  <si>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</si>
  <si>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</si>
  <si>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</si>
  <si>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</si>
  <si>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</si>
  <si>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</si>
  <si>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</si>
  <si>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</si>
  <si>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</si>
  <si>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</si>
  <si>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</si>
  <si>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</si>
  <si>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</si>
  <si>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</si>
  <si>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</si>
  <si>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</si>
  <si>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</si>
  <si>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</si>
  <si>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</si>
  <si>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</si>
  <si>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</si>
  <si>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</si>
  <si>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</si>
  <si>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</si>
  <si>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</si>
  <si>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</si>
  <si>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</si>
  <si>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</si>
  <si>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</si>
  <si>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</si>
  <si>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</si>
  <si>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</si>
  <si>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</si>
  <si>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</si>
  <si>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</si>
  <si>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</si>
  <si>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</si>
  <si>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</si>
  <si>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</si>
  <si>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</si>
  <si>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</si>
  <si>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</si>
  <si>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</si>
  <si>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</si>
  <si>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</si>
  <si>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</si>
  <si>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</si>
  <si>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</si>
  <si>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</si>
  <si>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</si>
  <si>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</si>
  <si>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</si>
  <si>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</si>
  <si>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</si>
  <si>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</si>
  <si>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</si>
  <si>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</si>
  <si>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</si>
  <si>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</si>
  <si>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</si>
  <si>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</si>
  <si>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</si>
  <si>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</si>
  <si>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</si>
  <si>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</si>
  <si>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</si>
  <si>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</si>
  <si>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</si>
  <si>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</si>
  <si>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</si>
  <si>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</si>
  <si>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</si>
  <si>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</si>
  <si>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</si>
  <si>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</si>
  <si>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</si>
  <si>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</si>
  <si>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</si>
  <si>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</si>
  <si>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</si>
  <si>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</si>
  <si>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</si>
  <si>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</si>
  <si>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</si>
  <si>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</si>
  <si>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</si>
  <si>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</si>
  <si>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</si>
  <si>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</si>
  <si>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</si>
  <si>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</si>
  <si>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</si>
  <si>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</si>
  <si>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</si>
  <si>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</si>
  <si>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</si>
  <si>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</si>
  <si>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</si>
  <si>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</si>
  <si>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</si>
  <si>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</si>
  <si>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</si>
  <si>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</si>
  <si>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</si>
  <si>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</si>
  <si>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</si>
  <si>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</si>
  <si>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</si>
  <si>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</si>
  <si>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</si>
  <si>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</si>
  <si>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</si>
  <si>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</si>
  <si>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</si>
  <si>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</si>
  <si>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</si>
  <si>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</si>
  <si>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</si>
  <si>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</si>
  <si>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</si>
  <si>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</si>
  <si>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</si>
  <si>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</si>
  <si>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</si>
  <si>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</si>
  <si>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</si>
  <si>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</si>
  <si>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</si>
  <si>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</si>
  <si>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</si>
  <si>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</si>
  <si>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</si>
  <si>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</si>
  <si>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</si>
  <si>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</si>
  <si>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</si>
  <si>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</si>
  <si>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</si>
  <si>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</si>
  <si>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</si>
  <si>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</si>
  <si>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</si>
  <si>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</si>
  <si>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</si>
  <si>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</si>
  <si>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</si>
  <si>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</si>
  <si>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</si>
  <si>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</si>
  <si>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</si>
  <si>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</si>
  <si>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</si>
  <si>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</si>
  <si>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</si>
  <si>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</si>
  <si>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</si>
  <si>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</si>
  <si>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</si>
  <si>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</si>
  <si>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</si>
  <si>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</si>
  <si>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</si>
  <si>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</si>
  <si>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</si>
  <si>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</si>
  <si>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</si>
  <si>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</si>
  <si>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</si>
  <si>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</si>
  <si>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</si>
  <si>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</si>
  <si>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</si>
  <si>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</si>
  <si>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</si>
  <si>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</si>
  <si>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</si>
  <si>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</si>
  <si>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</si>
  <si>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</si>
  <si>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</si>
  <si>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</si>
  <si>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</si>
  <si>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</si>
  <si>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</si>
  <si>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</si>
  <si>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</si>
  <si>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</si>
  <si>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</si>
  <si>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</si>
  <si>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</si>
  <si>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</si>
  <si>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</si>
  <si>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</si>
  <si>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</si>
  <si>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</si>
  <si>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</si>
  <si>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</si>
  <si>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</si>
  <si>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</si>
  <si>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</si>
  <si>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</si>
  <si>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</si>
  <si>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</si>
  <si>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</si>
  <si>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</si>
  <si>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</si>
  <si>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</si>
  <si>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</si>
  <si>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</si>
  <si>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</si>
  <si>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</si>
  <si>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</si>
  <si>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</si>
  <si>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</si>
  <si>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</si>
  <si>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</si>
  <si>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</si>
  <si>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</si>
  <si>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</si>
  <si>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</si>
  <si>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</si>
  <si>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</si>
  <si>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</si>
  <si>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</si>
  <si>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</si>
  <si>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</si>
  <si>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</si>
  <si>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</si>
  <si>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</si>
  <si>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</si>
  <si>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</si>
  <si>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</si>
  <si>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</si>
  <si>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</si>
  <si>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</si>
  <si>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</si>
  <si>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</si>
  <si>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</si>
  <si>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</si>
  <si>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</si>
  <si>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</si>
  <si>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</si>
  <si>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</si>
  <si>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</si>
  <si>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</si>
  <si>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</si>
  <si>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</si>
  <si>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</si>
  <si>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</si>
  <si>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</si>
  <si>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</si>
  <si>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</si>
  <si>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</si>
  <si>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</si>
  <si>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</si>
  <si>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</si>
  <si>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</si>
  <si>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</si>
  <si>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</si>
  <si>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</si>
  <si>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</si>
  <si>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</si>
  <si>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</si>
  <si>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</si>
  <si>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</si>
  <si>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</si>
  <si>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</si>
  <si>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</si>
  <si>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</si>
  <si>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</si>
  <si>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</si>
  <si>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</si>
  <si>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</si>
  <si>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</si>
  <si>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</si>
  <si>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</si>
  <si>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</si>
  <si>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</si>
  <si>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</si>
  <si>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</si>
  <si>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</si>
  <si>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</si>
  <si>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</si>
  <si>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</si>
  <si>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</si>
  <si>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</si>
  <si>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</si>
  <si>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</si>
  <si>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</si>
  <si>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</si>
  <si>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</si>
  <si>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</si>
  <si>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</si>
  <si>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</si>
  <si>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</si>
  <si>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</si>
  <si>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</si>
  <si>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</si>
  <si>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</si>
  <si>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</si>
  <si>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</si>
  <si>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</si>
  <si>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</si>
  <si>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</si>
  <si>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</si>
  <si>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</si>
  <si>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</si>
  <si>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</si>
  <si>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</si>
  <si>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</si>
  <si>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</si>
  <si>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</si>
  <si>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</si>
  <si>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</si>
  <si>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</si>
  <si>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</si>
  <si>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</si>
  <si>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</si>
  <si>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</si>
  <si>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</si>
  <si>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</si>
  <si>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</si>
  <si>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</si>
  <si>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</si>
  <si>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</si>
  <si>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</si>
  <si>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</si>
  <si>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</si>
  <si>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</si>
  <si>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</si>
  <si>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</si>
  <si>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</si>
  <si>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</si>
  <si>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</si>
  <si>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</si>
  <si>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</si>
  <si>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</si>
  <si>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</si>
  <si>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</si>
  <si>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</si>
  <si>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</si>
  <si>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</si>
  <si>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</si>
  <si>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</si>
  <si>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</si>
  <si>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</si>
  <si>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</si>
  <si>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</si>
  <si>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</si>
  <si>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</si>
  <si>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</si>
  <si>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</si>
  <si>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</si>
  <si>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</si>
  <si>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</si>
  <si>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</si>
  <si>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</si>
  <si>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</si>
  <si>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</si>
  <si>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</si>
  <si>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</si>
  <si>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</si>
  <si>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</si>
  <si>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</si>
  <si>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</si>
  <si>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</si>
  <si>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</si>
  <si>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</si>
  <si>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</si>
  <si>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</si>
  <si>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</si>
  <si>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</si>
  <si>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PARA EL DESARROLLO, LA CONVIVENVIA Y EL TERRITORIO DEL AFRO DESCENDIENTE CONVITE</t>
  </si>
  <si>
    <t>INSTITUTO COLOMBIANO DE BIENESTAR FAMILIAR ICBF</t>
  </si>
  <si>
    <t>INSTITUCION EDUCATIVA INSTITUTO TECNICO POPULAR DE LA COSTA</t>
  </si>
  <si>
    <t>AFROHOGAR PACIFICO</t>
  </si>
  <si>
    <t>001/2016</t>
  </si>
  <si>
    <t>003/2017</t>
  </si>
  <si>
    <t>2018/002</t>
  </si>
  <si>
    <t>001/2019</t>
  </si>
  <si>
    <t>POTENCIAR CAPACIDADES INDIVIDUALES Y COLECTIVAS DE FAMILIAS VULNERABLES DEL MUNICIPIO DE TUMACO, A TRAVÉS DE ACCIONES DE EDUCACIÓN, APOYO TERAPÉUTICO, DE CUIDADO Y CRIANZA, ASÍ COMO GESTIONES DE INCLUSIÓN SOCIAL; MEDIANTE EL TRABAJO INTERDISCIPLINARIO DE UN EQUIPO PROFESIONALES A FINES A LAS ACCIONES A DESARROLLAR</t>
  </si>
  <si>
    <t>PRESTAR EL SERVICIO DE EDUCACION INICIAL  ANIÑAS Y NIÑOS EN PRIMERA INFANCIA(MENORES DE 6 AÑOS) Y MUJERES GESTANTES EN EL MARCO DE LA ATENCIONINTEGRAL DE CALIDAD DESDE NUESTROS SABERES, COSTUMBRES Y CULTURA PARA RESPONDER A LAS CARACTERISTICAS PROPIAS, FORMAS DE CUIDADO, DESARROLLO INTEGRAL DE LOS HABITANTES DEL TERRITORIO Y NUESTRAS COMUNIDADES DE LAS VEREDAS RIO MEJICANO Y CHAGUI</t>
  </si>
  <si>
    <t>PROGRAMA  PILOTO  DE  IMPLEMENTACIÓN  DE  SALA  CUNA  EN  LA  INSTITUCIÓN EDUCATIVA PARA EL CUIDADOY ENSEÑANZA,CONVIVENCIA DE LOS NIÑOS, NIÑAS MENORES DE 5  AÑOS,  HIJOS  DE LOS  DOCENTES,  ESTUDIANTES  Y CAPACITACIÓN PSICOSOCIAL DE ACOMPAÑAMIENTO,APOYO YORIENTACIÓN EN PROTECCIÓN DE LOS  DERECHOS  DE  NIÑOS,  NIÑAS,  ADOLESCENTES  Y  SUS  FAMILIAS;  EN  LA CONSTRUCCIÓN DE PROYECTOS DEVIDAS,PROTECCIÓN,PREVENCIÓN, GARANTÍAS Y NO VULNERACIÓN   DE   SUS   DERECHOS   FUNDAMENTALES   AUTORRECONOCIMIENTO, AUTOCUIDADO   Y   COMUNICACIÓN   ASERTIVA   Y   SOCIALMENTE;   FORTALECER   LA AUTOESTIMA E IDENTIDAD CULTURAL;Y FACILITARLA RESOLUCIÓNDE CONFLICTOSDE NIÑOS, NIÑAS Y ADOLESCENTES Y SUS FAMILIAS ENEL MARCODE LACONVIVENCIA, SEXUALIDAD,  CUIDADOS  Y  CRIANZA  DE  HIJOS  E  HIJAS  Y  HÁBITOS  SALUDABLES DENTRO DE SU ENTORNOFAMILIAR Y COMUNITARIO EN LAINSTITUCIÓN, ESCUELA DE PADRES Y ACOMPAÑAMIENTOSCOMUNITARIO.</t>
  </si>
  <si>
    <t>POTENCIAR CAPACIDADES INDIVIDUALES Y COLECTIVAS DE FAMILIAS VULNERABLES DEL MUNICIPIO DE TUMACO, A TRAVÉS DE ACCIONES DE EDUCACIÓN, APOYO TERAPÉUTICO, DE CUIDADO Y CRIANZA, ASÍ COMO GESTIONES DE INCLUSIÓN SOCIAL; MEDIANTE EL TRABAJO INTERDISCIPLINARIO DE UN EQUIPO DE PROFESIONALES AFINES A LAS ACCIONES A DESARROLLAR</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</si>
  <si>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</si>
  <si>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</si>
  <si>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52004462020</t>
  </si>
  <si>
    <t>52001982020</t>
  </si>
  <si>
    <t>52002022020</t>
  </si>
  <si>
    <t>1259</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</si>
  <si>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</si>
  <si>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SAMIR ADOLFO ESTACIO QUIÑONES</t>
  </si>
  <si>
    <t>educandoporlapaz19@hotmail.com</t>
  </si>
  <si>
    <t>CL 4 A 64 B 23 CALLE LA LOMA - BUENAVENTURA</t>
  </si>
  <si>
    <t>2021-76-10001947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</si>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</sst>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90" zoomScaleSheetLayoutView="40" zoomScalePageLayoutView="40" workbookViewId="0">
      <selection activeCell="L20" sqref="L20"/>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2654</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2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2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5" t="s">
        <v>2698</v>
      </c>
      <c r="D15" s="35"/>
      <c r="E15" s="35"/>
      <c r="F15" s="5"/>
      <c r="G15" s="32" t="s">
        <v>1168</v>
      </c>
      <c r="H15" s="103" t="s">
        <v>110</v>
      </c>
      <c r="I15" s="32" t="s">
        <v>2624</v>
      </c>
      <c r="J15" s="108" t="s">
        <v>2626</v>
      </c>
      <c r="L15" s="223" t="s">
        <v>8</v>
      </c>
      <c r="M15" s="223"/>
      <c r="N15" s="127"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
      <c r="A20" s="9"/>
      <c r="B20" s="109">
        <v>901029783</v>
      </c>
      <c r="C20" s="5"/>
      <c r="D20" s="73"/>
      <c r="E20" s="5"/>
      <c r="F20" s="5"/>
      <c r="G20" s="5"/>
      <c r="H20" s="242"/>
      <c r="I20" s="148" t="s">
        <v>1155</v>
      </c>
      <c r="J20" s="149" t="s">
        <v>1039</v>
      </c>
      <c r="K20" s="150">
        <v>1072728600</v>
      </c>
      <c r="L20" s="151">
        <v>44246</v>
      </c>
      <c r="M20" s="151">
        <v>44561</v>
      </c>
      <c r="N20" s="134">
        <f>+(M20-L20)/30</f>
        <v>10.5</v>
      </c>
      <c r="O20" s="137"/>
      <c r="U20" s="133"/>
      <c r="V20" s="105">
        <f ca="1">NOW()</f>
        <v>44192.959969675925</v>
      </c>
      <c r="W20" s="105">
        <f ca="1">NOW()</f>
        <v>44192.959969675925</v>
      </c>
    </row>
    <row r="21" spans="1:23" ht="30" customHeight="1" outlineLevel="1" x14ac:dyDescent="0.2">
      <c r="A21" s="9"/>
      <c r="B21" s="71"/>
      <c r="C21" s="5"/>
      <c r="D21" s="5"/>
      <c r="E21" s="5"/>
      <c r="F21" s="5"/>
      <c r="G21" s="5"/>
      <c r="H21" s="70"/>
      <c r="I21" s="148"/>
      <c r="J21" s="149"/>
      <c r="K21" s="150"/>
      <c r="L21" s="151"/>
      <c r="M21" s="151"/>
      <c r="N21" s="134">
        <f t="shared" ref="N21:N35" si="0">+(M21-L21)/30</f>
        <v>0</v>
      </c>
      <c r="O21" s="138"/>
    </row>
    <row r="22" spans="1:23" ht="30" customHeight="1" outlineLevel="1" x14ac:dyDescent="0.2">
      <c r="A22" s="9"/>
      <c r="B22" s="71"/>
      <c r="C22" s="5"/>
      <c r="D22" s="5"/>
      <c r="E22" s="5"/>
      <c r="F22" s="5"/>
      <c r="G22" s="5"/>
      <c r="H22" s="70"/>
      <c r="I22" s="148"/>
      <c r="J22" s="149"/>
      <c r="K22" s="150"/>
      <c r="L22" s="151"/>
      <c r="M22" s="151"/>
      <c r="N22" s="135">
        <f t="shared" ref="N22:N33" si="1">+(M22-L22)/30</f>
        <v>0</v>
      </c>
      <c r="O22" s="138"/>
    </row>
    <row r="23" spans="1:23" ht="30" customHeight="1" outlineLevel="1" x14ac:dyDescent="0.2">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
      <c r="A24" s="9"/>
      <c r="B24" s="101"/>
      <c r="C24" s="21"/>
      <c r="D24" s="21"/>
      <c r="E24" s="21"/>
      <c r="F24" s="5"/>
      <c r="G24" s="5"/>
      <c r="H24" s="70"/>
      <c r="I24" s="148"/>
      <c r="J24" s="149"/>
      <c r="K24" s="150"/>
      <c r="L24" s="151"/>
      <c r="M24" s="151"/>
      <c r="N24" s="135">
        <f t="shared" si="1"/>
        <v>0</v>
      </c>
      <c r="O24" s="138"/>
    </row>
    <row r="25" spans="1:23" ht="30" customHeight="1" outlineLevel="1" x14ac:dyDescent="0.2">
      <c r="A25" s="9"/>
      <c r="B25" s="101"/>
      <c r="C25" s="21"/>
      <c r="D25" s="21"/>
      <c r="E25" s="21"/>
      <c r="F25" s="5"/>
      <c r="G25" s="5"/>
      <c r="H25" s="70"/>
      <c r="I25" s="148"/>
      <c r="J25" s="149"/>
      <c r="K25" s="150"/>
      <c r="L25" s="151"/>
      <c r="M25" s="151"/>
      <c r="N25" s="135">
        <f t="shared" si="1"/>
        <v>0</v>
      </c>
      <c r="O25" s="138"/>
    </row>
    <row r="26" spans="1:23" ht="30" customHeight="1" outlineLevel="1" x14ac:dyDescent="0.2">
      <c r="A26" s="9"/>
      <c r="B26" s="101"/>
      <c r="C26" s="21"/>
      <c r="D26" s="21"/>
      <c r="E26" s="21"/>
      <c r="F26" s="5"/>
      <c r="G26" s="5"/>
      <c r="H26" s="70"/>
      <c r="I26" s="148"/>
      <c r="J26" s="149"/>
      <c r="K26" s="150"/>
      <c r="L26" s="151"/>
      <c r="M26" s="151"/>
      <c r="N26" s="135">
        <f t="shared" si="1"/>
        <v>0</v>
      </c>
      <c r="O26" s="138"/>
    </row>
    <row r="27" spans="1:23" ht="30" customHeight="1" outlineLevel="1" x14ac:dyDescent="0.2">
      <c r="A27" s="9"/>
      <c r="B27" s="101"/>
      <c r="C27" s="21"/>
      <c r="D27" s="21"/>
      <c r="E27" s="21"/>
      <c r="F27" s="5"/>
      <c r="G27" s="5"/>
      <c r="H27" s="70"/>
      <c r="I27" s="148"/>
      <c r="J27" s="149"/>
      <c r="K27" s="150"/>
      <c r="L27" s="151"/>
      <c r="M27" s="151"/>
      <c r="N27" s="135">
        <f t="shared" si="1"/>
        <v>0</v>
      </c>
      <c r="O27" s="138"/>
    </row>
    <row r="28" spans="1:23" ht="30" customHeight="1" outlineLevel="1" x14ac:dyDescent="0.2">
      <c r="A28" s="9"/>
      <c r="B28" s="101"/>
      <c r="C28" s="21"/>
      <c r="D28" s="21"/>
      <c r="E28" s="21"/>
      <c r="F28" s="5"/>
      <c r="G28" s="5"/>
      <c r="H28" s="70"/>
      <c r="I28" s="148"/>
      <c r="J28" s="149"/>
      <c r="K28" s="150"/>
      <c r="L28" s="151"/>
      <c r="M28" s="151"/>
      <c r="N28" s="135">
        <f t="shared" si="1"/>
        <v>0</v>
      </c>
      <c r="O28" s="138"/>
    </row>
    <row r="29" spans="1:23" ht="30" customHeight="1" outlineLevel="1" x14ac:dyDescent="0.2">
      <c r="A29" s="9"/>
      <c r="B29" s="71"/>
      <c r="C29" s="5"/>
      <c r="D29" s="5"/>
      <c r="E29" s="5"/>
      <c r="F29" s="5"/>
      <c r="G29" s="5"/>
      <c r="H29" s="70"/>
      <c r="I29" s="148"/>
      <c r="J29" s="149"/>
      <c r="K29" s="150"/>
      <c r="L29" s="151"/>
      <c r="M29" s="151"/>
      <c r="N29" s="135">
        <f t="shared" si="1"/>
        <v>0</v>
      </c>
      <c r="O29" s="138"/>
    </row>
    <row r="30" spans="1:23" ht="30" customHeight="1" outlineLevel="1" x14ac:dyDescent="0.2">
      <c r="A30" s="9"/>
      <c r="B30" s="71"/>
      <c r="C30" s="5"/>
      <c r="D30" s="5"/>
      <c r="E30" s="5"/>
      <c r="F30" s="5"/>
      <c r="G30" s="5"/>
      <c r="H30" s="70"/>
      <c r="I30" s="148"/>
      <c r="J30" s="149"/>
      <c r="K30" s="150"/>
      <c r="L30" s="151"/>
      <c r="M30" s="151"/>
      <c r="N30" s="135">
        <f t="shared" si="1"/>
        <v>0</v>
      </c>
      <c r="O30" s="138"/>
    </row>
    <row r="31" spans="1:23" ht="30" customHeight="1" outlineLevel="1" x14ac:dyDescent="0.2">
      <c r="A31" s="9"/>
      <c r="B31" s="71"/>
      <c r="C31" s="5"/>
      <c r="D31" s="5"/>
      <c r="E31" s="5"/>
      <c r="F31" s="5"/>
      <c r="G31" s="5"/>
      <c r="H31" s="70"/>
      <c r="I31" s="148"/>
      <c r="J31" s="149"/>
      <c r="K31" s="150"/>
      <c r="L31" s="151"/>
      <c r="M31" s="151"/>
      <c r="N31" s="135">
        <f t="shared" si="1"/>
        <v>0</v>
      </c>
      <c r="O31" s="138"/>
    </row>
    <row r="32" spans="1:23" ht="30" customHeight="1" outlineLevel="1" x14ac:dyDescent="0.2">
      <c r="A32" s="9"/>
      <c r="B32" s="71"/>
      <c r="C32" s="5"/>
      <c r="D32" s="5"/>
      <c r="E32" s="5"/>
      <c r="F32" s="5"/>
      <c r="G32" s="5"/>
      <c r="H32" s="70"/>
      <c r="I32" s="148"/>
      <c r="J32" s="149"/>
      <c r="K32" s="150"/>
      <c r="L32" s="151"/>
      <c r="M32" s="151"/>
      <c r="N32" s="135">
        <f t="shared" si="1"/>
        <v>0</v>
      </c>
      <c r="O32" s="138"/>
    </row>
    <row r="33" spans="1:16" ht="30" customHeight="1" outlineLevel="1" x14ac:dyDescent="0.2">
      <c r="A33" s="9"/>
      <c r="B33" s="71"/>
      <c r="C33" s="5"/>
      <c r="D33" s="5"/>
      <c r="E33" s="5"/>
      <c r="F33" s="5"/>
      <c r="G33" s="5"/>
      <c r="H33" s="70"/>
      <c r="I33" s="148"/>
      <c r="J33" s="149"/>
      <c r="K33" s="150"/>
      <c r="L33" s="151"/>
      <c r="M33" s="151"/>
      <c r="N33" s="135">
        <f t="shared" si="1"/>
        <v>0</v>
      </c>
      <c r="O33" s="138"/>
    </row>
    <row r="34" spans="1:16" ht="30" customHeight="1" outlineLevel="1" x14ac:dyDescent="0.2">
      <c r="A34" s="9"/>
      <c r="B34" s="71"/>
      <c r="C34" s="5"/>
      <c r="D34" s="5"/>
      <c r="E34" s="5"/>
      <c r="F34" s="5"/>
      <c r="G34" s="5"/>
      <c r="H34" s="70"/>
      <c r="I34" s="148"/>
      <c r="J34" s="149"/>
      <c r="K34" s="150"/>
      <c r="L34" s="151"/>
      <c r="M34" s="151"/>
      <c r="N34" s="135">
        <f t="shared" si="0"/>
        <v>0</v>
      </c>
      <c r="O34" s="138"/>
    </row>
    <row r="35" spans="1:16" ht="30" customHeight="1" outlineLevel="1" x14ac:dyDescent="0.2">
      <c r="A35" s="9"/>
      <c r="B35" s="71"/>
      <c r="C35" s="5"/>
      <c r="D35" s="5"/>
      <c r="E35" s="5"/>
      <c r="F35" s="5"/>
      <c r="G35" s="5"/>
      <c r="H35" s="70"/>
      <c r="I35" s="148"/>
      <c r="J35" s="149"/>
      <c r="K35" s="150"/>
      <c r="L35" s="151"/>
      <c r="M35" s="151"/>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8"/>
      <c r="I37" s="129"/>
      <c r="J37" s="129"/>
      <c r="K37" s="129"/>
      <c r="L37" s="129"/>
      <c r="M37" s="129"/>
      <c r="N37" s="129"/>
      <c r="O37" s="130"/>
    </row>
    <row r="38" spans="1:16" ht="21" customHeight="1" x14ac:dyDescent="0.2">
      <c r="A38" s="9"/>
      <c r="B38" s="237" t="str">
        <f>VLOOKUP(B20,EAS!A2:B1439,2,0)</f>
        <v>CORPORACION SOCIAL, EDUCATIVA Y PRODUCTIVA DEL PACIFICO Y COLOMBIA EDUCANDO AL NIÑO POR LA PAZ DE COLOMBIA</v>
      </c>
      <c r="C38" s="237"/>
      <c r="D38" s="237"/>
      <c r="E38" s="237"/>
      <c r="F38" s="237"/>
      <c r="G38" s="5"/>
      <c r="H38" s="131"/>
      <c r="I38" s="246" t="s">
        <v>7</v>
      </c>
      <c r="J38" s="246"/>
      <c r="K38" s="246"/>
      <c r="L38" s="246"/>
      <c r="M38" s="246"/>
      <c r="N38" s="246"/>
      <c r="O38" s="132"/>
    </row>
    <row r="39" spans="1:16" ht="43" customHeight="1" thickBot="1" x14ac:dyDescent="0.25">
      <c r="A39" s="10"/>
      <c r="B39" s="11"/>
      <c r="C39" s="11"/>
      <c r="D39" s="11"/>
      <c r="E39" s="11"/>
      <c r="F39" s="11"/>
      <c r="G39" s="11"/>
      <c r="H39" s="10"/>
      <c r="I39" s="232" t="s">
        <v>2699</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2655</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2">
        <v>1</v>
      </c>
      <c r="B48" s="111" t="s">
        <v>2676</v>
      </c>
      <c r="C48" s="112" t="s">
        <v>32</v>
      </c>
      <c r="D48" s="110" t="s">
        <v>2680</v>
      </c>
      <c r="E48" s="144">
        <v>42401</v>
      </c>
      <c r="F48" s="144">
        <v>42719</v>
      </c>
      <c r="G48" s="159">
        <f>IF(AND(E48&lt;&gt;"",F48&lt;&gt;""),((F48-E48)/30),"")</f>
        <v>10.6</v>
      </c>
      <c r="H48" s="114" t="s">
        <v>2684</v>
      </c>
      <c r="I48" s="113" t="s">
        <v>110</v>
      </c>
      <c r="J48" s="113" t="s">
        <v>819</v>
      </c>
      <c r="K48" s="116">
        <v>60000000</v>
      </c>
      <c r="L48" s="115" t="s">
        <v>1148</v>
      </c>
      <c r="M48" s="117">
        <v>1</v>
      </c>
      <c r="N48" s="115" t="s">
        <v>27</v>
      </c>
      <c r="O48" s="115" t="s">
        <v>26</v>
      </c>
      <c r="P48" s="78"/>
    </row>
    <row r="49" spans="1:16" s="6" customFormat="1" ht="24.75" customHeight="1" x14ac:dyDescent="0.2">
      <c r="A49" s="142">
        <v>2</v>
      </c>
      <c r="B49" s="111" t="s">
        <v>2677</v>
      </c>
      <c r="C49" s="112" t="s">
        <v>31</v>
      </c>
      <c r="D49" s="110" t="s">
        <v>2693</v>
      </c>
      <c r="E49" s="144">
        <v>42720</v>
      </c>
      <c r="F49" s="144">
        <v>43084</v>
      </c>
      <c r="G49" s="159">
        <f t="shared" ref="G49:G50" si="2">IF(AND(E49&lt;&gt;"",F49&lt;&gt;""),((F49-E49)/30),"")</f>
        <v>12.133333333333333</v>
      </c>
      <c r="H49" s="114" t="s">
        <v>2694</v>
      </c>
      <c r="I49" s="113" t="s">
        <v>1155</v>
      </c>
      <c r="J49" s="113" t="s">
        <v>1039</v>
      </c>
      <c r="K49" s="122">
        <v>841654102</v>
      </c>
      <c r="L49" s="115" t="s">
        <v>1148</v>
      </c>
      <c r="M49" s="117">
        <v>1</v>
      </c>
      <c r="N49" s="115" t="s">
        <v>27</v>
      </c>
      <c r="O49" s="115" t="s">
        <v>26</v>
      </c>
      <c r="P49" s="78"/>
    </row>
    <row r="50" spans="1:16" s="6" customFormat="1" ht="24.75" customHeight="1" x14ac:dyDescent="0.2">
      <c r="A50" s="142">
        <v>3</v>
      </c>
      <c r="B50" s="111" t="s">
        <v>2676</v>
      </c>
      <c r="C50" s="112" t="s">
        <v>32</v>
      </c>
      <c r="D50" s="110" t="s">
        <v>2681</v>
      </c>
      <c r="E50" s="144">
        <v>42768</v>
      </c>
      <c r="F50" s="144">
        <v>43069</v>
      </c>
      <c r="G50" s="159">
        <f t="shared" si="2"/>
        <v>10.033333333333333</v>
      </c>
      <c r="H50" s="119" t="s">
        <v>2685</v>
      </c>
      <c r="I50" s="113" t="s">
        <v>110</v>
      </c>
      <c r="J50" s="113" t="s">
        <v>819</v>
      </c>
      <c r="K50" s="116">
        <v>85000000</v>
      </c>
      <c r="L50" s="115" t="s">
        <v>1148</v>
      </c>
      <c r="M50" s="117">
        <v>1</v>
      </c>
      <c r="N50" s="115" t="s">
        <v>27</v>
      </c>
      <c r="O50" s="115" t="s">
        <v>26</v>
      </c>
      <c r="P50" s="78"/>
    </row>
    <row r="51" spans="1:16" s="6" customFormat="1" ht="24.75" customHeight="1" outlineLevel="1" x14ac:dyDescent="0.2">
      <c r="A51" s="142">
        <v>4</v>
      </c>
      <c r="B51" s="111" t="s">
        <v>2678</v>
      </c>
      <c r="C51" s="112" t="s">
        <v>32</v>
      </c>
      <c r="D51" s="110" t="s">
        <v>2682</v>
      </c>
      <c r="E51" s="144">
        <v>43160</v>
      </c>
      <c r="F51" s="144">
        <v>43434</v>
      </c>
      <c r="G51" s="159">
        <f t="shared" ref="G51:G107" si="3">IF(AND(E51&lt;&gt;"",F51&lt;&gt;""),((F51-E51)/30),"")</f>
        <v>9.1333333333333329</v>
      </c>
      <c r="H51" s="114" t="s">
        <v>2686</v>
      </c>
      <c r="I51" s="113" t="s">
        <v>110</v>
      </c>
      <c r="J51" s="113" t="s">
        <v>819</v>
      </c>
      <c r="K51" s="116">
        <v>89000000</v>
      </c>
      <c r="L51" s="115" t="s">
        <v>1148</v>
      </c>
      <c r="M51" s="117">
        <v>1</v>
      </c>
      <c r="N51" s="115" t="s">
        <v>27</v>
      </c>
      <c r="O51" s="115" t="s">
        <v>26</v>
      </c>
      <c r="P51" s="78"/>
    </row>
    <row r="52" spans="1:16" s="7" customFormat="1" ht="24.75" customHeight="1" outlineLevel="1" x14ac:dyDescent="0.2">
      <c r="A52" s="143">
        <v>5</v>
      </c>
      <c r="B52" s="111" t="s">
        <v>2679</v>
      </c>
      <c r="C52" s="112" t="s">
        <v>32</v>
      </c>
      <c r="D52" s="110" t="s">
        <v>2683</v>
      </c>
      <c r="E52" s="144">
        <v>43497</v>
      </c>
      <c r="F52" s="144">
        <v>43799</v>
      </c>
      <c r="G52" s="159">
        <f t="shared" si="3"/>
        <v>10.066666666666666</v>
      </c>
      <c r="H52" s="119" t="s">
        <v>2687</v>
      </c>
      <c r="I52" s="113" t="s">
        <v>110</v>
      </c>
      <c r="J52" s="113" t="s">
        <v>819</v>
      </c>
      <c r="K52" s="116">
        <v>95000000</v>
      </c>
      <c r="L52" s="115" t="s">
        <v>1148</v>
      </c>
      <c r="M52" s="117">
        <v>1</v>
      </c>
      <c r="N52" s="115" t="s">
        <v>27</v>
      </c>
      <c r="O52" s="115" t="s">
        <v>26</v>
      </c>
      <c r="P52" s="79"/>
    </row>
    <row r="53" spans="1:16" s="7" customFormat="1" ht="24.75" customHeight="1" outlineLevel="1" x14ac:dyDescent="0.2">
      <c r="A53" s="143">
        <v>6</v>
      </c>
      <c r="B53" s="111"/>
      <c r="C53" s="112"/>
      <c r="D53" s="110"/>
      <c r="E53" s="144"/>
      <c r="F53" s="144"/>
      <c r="G53" s="159" t="str">
        <f t="shared" si="3"/>
        <v/>
      </c>
      <c r="H53" s="119"/>
      <c r="I53" s="113"/>
      <c r="J53" s="113"/>
      <c r="K53" s="116"/>
      <c r="L53" s="115"/>
      <c r="M53" s="117"/>
      <c r="N53" s="115"/>
      <c r="O53" s="115"/>
      <c r="P53" s="79"/>
    </row>
    <row r="54" spans="1:16" s="7" customFormat="1" ht="24.75" customHeight="1" outlineLevel="1" x14ac:dyDescent="0.2">
      <c r="A54" s="143">
        <v>7</v>
      </c>
      <c r="B54" s="111"/>
      <c r="C54" s="112"/>
      <c r="D54" s="110"/>
      <c r="E54" s="144"/>
      <c r="F54" s="144"/>
      <c r="G54" s="159" t="str">
        <f t="shared" si="3"/>
        <v/>
      </c>
      <c r="H54" s="114"/>
      <c r="I54" s="113"/>
      <c r="J54" s="113"/>
      <c r="K54" s="118"/>
      <c r="L54" s="115"/>
      <c r="M54" s="117"/>
      <c r="N54" s="115"/>
      <c r="O54" s="115"/>
      <c r="P54" s="79"/>
    </row>
    <row r="55" spans="1:16" s="7" customFormat="1" ht="24.75" customHeight="1" outlineLevel="1" x14ac:dyDescent="0.2">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
      <c r="A107" s="143">
        <v>60</v>
      </c>
      <c r="B107" s="64"/>
      <c r="C107" s="65"/>
      <c r="D107" s="63"/>
      <c r="E107" s="144"/>
      <c r="F107" s="144"/>
      <c r="G107" s="159"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2656</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4"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2">
        <v>1</v>
      </c>
      <c r="B114" s="160" t="s">
        <v>2665</v>
      </c>
      <c r="C114" s="162" t="s">
        <v>31</v>
      </c>
      <c r="D114" s="120" t="s">
        <v>2691</v>
      </c>
      <c r="E114" s="144">
        <v>43886</v>
      </c>
      <c r="F114" s="144">
        <v>44196</v>
      </c>
      <c r="G114" s="159">
        <f>IF(AND(E114&lt;&gt;"",F114&lt;&gt;""),((F114-E114)/30),"")</f>
        <v>10.333333333333334</v>
      </c>
      <c r="H114" s="121" t="s">
        <v>2688</v>
      </c>
      <c r="I114" s="120" t="s">
        <v>110</v>
      </c>
      <c r="J114" s="120" t="s">
        <v>773</v>
      </c>
      <c r="K114" s="122">
        <v>1221318693</v>
      </c>
      <c r="L114" s="100">
        <f>+IF(AND(K114&gt;0,O114="Ejecución"),(K114/877802)*Tabla28[[#This Row],[% participación]],IF(AND(K114&gt;0,O114&lt;&gt;"Ejecución"),"-",""))</f>
        <v>1391.3373323369051</v>
      </c>
      <c r="M114" s="123" t="s">
        <v>1148</v>
      </c>
      <c r="N114" s="172">
        <v>1</v>
      </c>
      <c r="O114" s="161" t="s">
        <v>1150</v>
      </c>
      <c r="P114" s="78"/>
    </row>
    <row r="115" spans="1:16" s="6" customFormat="1" ht="24.75" customHeight="1" x14ac:dyDescent="0.2">
      <c r="A115" s="142">
        <v>2</v>
      </c>
      <c r="B115" s="160" t="s">
        <v>2665</v>
      </c>
      <c r="C115" s="162" t="s">
        <v>31</v>
      </c>
      <c r="D115" s="120" t="s">
        <v>2692</v>
      </c>
      <c r="E115" s="144">
        <v>43886</v>
      </c>
      <c r="F115" s="144">
        <v>44196</v>
      </c>
      <c r="G115" s="159">
        <f t="shared" ref="G115:G116" si="4">IF(AND(E115&lt;&gt;"",F115&lt;&gt;""),((F115-E115)/30),"")</f>
        <v>10.333333333333334</v>
      </c>
      <c r="H115" s="64" t="s">
        <v>2688</v>
      </c>
      <c r="I115" s="63" t="s">
        <v>110</v>
      </c>
      <c r="J115" s="63" t="s">
        <v>819</v>
      </c>
      <c r="K115" s="68">
        <v>1900810509</v>
      </c>
      <c r="L115" s="100">
        <f>+IF(AND(K115&gt;0,O115="Ejecución"),(K115/877802)*Tabla28[[#This Row],[% participación]],IF(AND(K115&gt;0,O115&lt;&gt;"Ejecución"),"-",""))</f>
        <v>2165.4205720652267</v>
      </c>
      <c r="M115" s="65" t="s">
        <v>1148</v>
      </c>
      <c r="N115" s="172">
        <v>1</v>
      </c>
      <c r="O115" s="161" t="s">
        <v>1150</v>
      </c>
      <c r="P115" s="78"/>
    </row>
    <row r="116" spans="1:16" s="6" customFormat="1" ht="24.75" customHeight="1" x14ac:dyDescent="0.2">
      <c r="A116" s="142">
        <v>3</v>
      </c>
      <c r="B116" s="160" t="s">
        <v>2665</v>
      </c>
      <c r="C116" s="162" t="s">
        <v>31</v>
      </c>
      <c r="D116" s="120" t="s">
        <v>2692</v>
      </c>
      <c r="E116" s="144">
        <v>43886</v>
      </c>
      <c r="F116" s="144">
        <v>44196</v>
      </c>
      <c r="G116" s="159">
        <f t="shared" si="4"/>
        <v>10.333333333333334</v>
      </c>
      <c r="H116" s="64" t="s">
        <v>2688</v>
      </c>
      <c r="I116" s="63" t="s">
        <v>110</v>
      </c>
      <c r="J116" s="63" t="s">
        <v>796</v>
      </c>
      <c r="K116" s="68">
        <v>1900810509</v>
      </c>
      <c r="L116" s="100">
        <f>+IF(AND(K116&gt;0,O116="Ejecución"),(K116/877802)*Tabla28[[#This Row],[% participación]],IF(AND(K116&gt;0,O116&lt;&gt;"Ejecución"),"-",""))</f>
        <v>2165.4205720652267</v>
      </c>
      <c r="M116" s="65" t="s">
        <v>1148</v>
      </c>
      <c r="N116" s="172">
        <v>1</v>
      </c>
      <c r="O116" s="161" t="s">
        <v>1150</v>
      </c>
      <c r="P116" s="78"/>
    </row>
    <row r="117" spans="1:16" s="6" customFormat="1" ht="24.75" customHeight="1" outlineLevel="1" x14ac:dyDescent="0.2">
      <c r="A117" s="142">
        <v>4</v>
      </c>
      <c r="B117" s="160" t="s">
        <v>2665</v>
      </c>
      <c r="C117" s="162" t="s">
        <v>31</v>
      </c>
      <c r="D117" s="63" t="s">
        <v>2690</v>
      </c>
      <c r="E117" s="144">
        <v>44168</v>
      </c>
      <c r="F117" s="144">
        <v>44773</v>
      </c>
      <c r="G117" s="159">
        <f t="shared" ref="G117:G159" si="5">IF(AND(E117&lt;&gt;"",F117&lt;&gt;""),((F117-E117)/30),"")</f>
        <v>20.166666666666668</v>
      </c>
      <c r="H117" s="64" t="s">
        <v>2689</v>
      </c>
      <c r="I117" s="63" t="s">
        <v>110</v>
      </c>
      <c r="J117" s="63" t="s">
        <v>819</v>
      </c>
      <c r="K117" s="68">
        <v>3770052172</v>
      </c>
      <c r="L117" s="100">
        <f>+IF(AND(K117&gt;0,O117="Ejecución"),(K117/877802)*Tabla28[[#This Row],[% participación]],IF(AND(K117&gt;0,O117&lt;&gt;"Ejecución"),"-",""))</f>
        <v>4294.8776284401265</v>
      </c>
      <c r="M117" s="65" t="s">
        <v>1148</v>
      </c>
      <c r="N117" s="172">
        <v>1</v>
      </c>
      <c r="O117" s="161" t="s">
        <v>1150</v>
      </c>
      <c r="P117" s="78"/>
    </row>
    <row r="118" spans="1:16" s="7" customFormat="1" ht="24.75" customHeight="1" outlineLevel="1" x14ac:dyDescent="0.2">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2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x14ac:dyDescent="0.25">
      <c r="O161" s="174"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6"/>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7"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2658</v>
      </c>
      <c r="C168" s="233"/>
      <c r="D168" s="233"/>
      <c r="E168" s="8"/>
      <c r="F168" s="5"/>
      <c r="H168" s="81" t="s">
        <v>2657</v>
      </c>
      <c r="I168" s="214"/>
      <c r="J168" s="215"/>
      <c r="K168" s="215"/>
      <c r="L168" s="215"/>
      <c r="M168" s="215"/>
      <c r="N168" s="215"/>
      <c r="O168" s="216"/>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2668</v>
      </c>
      <c r="B172" s="204"/>
      <c r="C172" s="204"/>
      <c r="D172" s="204"/>
      <c r="E172" s="204"/>
      <c r="F172" s="204"/>
      <c r="G172" s="204"/>
      <c r="H172" s="204"/>
      <c r="I172" s="204"/>
      <c r="J172" s="204"/>
      <c r="K172" s="204"/>
      <c r="L172" s="204"/>
      <c r="M172" s="204"/>
      <c r="N172" s="204"/>
      <c r="O172" s="205"/>
      <c r="P172" s="76"/>
    </row>
    <row r="173" spans="1:28" ht="15" customHeight="1" x14ac:dyDescent="0.2">
      <c r="A173" s="197" t="s">
        <v>2674</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4" x14ac:dyDescent="0.2">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4" x14ac:dyDescent="0.2">
      <c r="A179" s="9"/>
      <c r="B179" s="190" t="s">
        <v>2669</v>
      </c>
      <c r="C179" s="190"/>
      <c r="D179" s="190"/>
      <c r="E179" s="170">
        <v>0.02</v>
      </c>
      <c r="F179" s="169">
        <v>0.03</v>
      </c>
      <c r="G179" s="164">
        <f>IF(F179&gt;0,SUM(E179+F179),"")</f>
        <v>0.05</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4" hidden="1" x14ac:dyDescent="0.2">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4" hidden="1" x14ac:dyDescent="0.2">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4" hidden="1" x14ac:dyDescent="0.2">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5">
        <f>+SUM(G179:G182)</f>
        <v>0.05</v>
      </c>
      <c r="D185" s="91" t="s">
        <v>2628</v>
      </c>
      <c r="E185" s="94">
        <f>+(C185*SUM(K20:K35))</f>
        <v>53636430</v>
      </c>
      <c r="F185" s="92"/>
      <c r="G185" s="93"/>
      <c r="H185" s="88"/>
      <c r="I185" s="90" t="s">
        <v>2627</v>
      </c>
      <c r="J185" s="165">
        <f>+SUM(M179:M183)</f>
        <v>0.04</v>
      </c>
      <c r="K185" s="235" t="s">
        <v>2628</v>
      </c>
      <c r="L185" s="235"/>
      <c r="M185" s="94">
        <f>+J185*(SUM(K20:K35))</f>
        <v>42909144</v>
      </c>
      <c r="N185" s="95"/>
      <c r="O185" s="96"/>
    </row>
    <row r="186" spans="1:28" ht="16" thickBot="1" x14ac:dyDescent="0.25">
      <c r="A186" s="10"/>
      <c r="B186" s="97"/>
      <c r="C186" s="97"/>
      <c r="D186" s="97"/>
      <c r="E186" s="97"/>
      <c r="F186" s="97"/>
      <c r="G186" s="97"/>
      <c r="H186" s="97"/>
      <c r="I186" s="167" t="s">
        <v>2673</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
      <c r="A192" s="9"/>
      <c r="B192" s="194" t="s">
        <v>2636</v>
      </c>
      <c r="C192" s="194"/>
      <c r="E192" s="5" t="s">
        <v>20</v>
      </c>
      <c r="H192" s="26" t="s">
        <v>24</v>
      </c>
      <c r="J192" s="5" t="s">
        <v>2637</v>
      </c>
      <c r="K192" s="5"/>
      <c r="M192" s="5"/>
      <c r="N192" s="5"/>
      <c r="O192" s="8"/>
      <c r="Q192" s="153"/>
      <c r="R192" s="154"/>
      <c r="S192" s="154"/>
      <c r="T192" s="153"/>
    </row>
    <row r="193" spans="1:18" x14ac:dyDescent="0.2">
      <c r="A193" s="9"/>
      <c r="C193" s="124">
        <v>42709</v>
      </c>
      <c r="D193" s="5"/>
      <c r="E193" s="125">
        <v>7038</v>
      </c>
      <c r="F193" s="5"/>
      <c r="G193" s="5"/>
      <c r="H193" s="146" t="s">
        <v>2695</v>
      </c>
      <c r="J193" s="5"/>
      <c r="K193" s="126">
        <v>42720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
      <c r="A199" s="9"/>
      <c r="B199" s="234" t="s">
        <v>2659</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7" t="s">
        <v>2697</v>
      </c>
      <c r="J211" s="27" t="s">
        <v>2622</v>
      </c>
      <c r="K211" s="147" t="s">
        <v>2697</v>
      </c>
      <c r="L211" s="21"/>
      <c r="M211" s="21"/>
      <c r="N211" s="21"/>
      <c r="O211" s="8"/>
    </row>
    <row r="212" spans="1:15" x14ac:dyDescent="0.2">
      <c r="A212" s="9"/>
      <c r="B212" s="27" t="s">
        <v>2619</v>
      </c>
      <c r="C212" s="146" t="s">
        <v>2695</v>
      </c>
      <c r="D212" s="21"/>
      <c r="G212" s="27" t="s">
        <v>2621</v>
      </c>
      <c r="H212" s="147">
        <v>3163251056</v>
      </c>
      <c r="J212" s="27" t="s">
        <v>2623</v>
      </c>
      <c r="K212" s="146" t="s">
        <v>2696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2020-11-20T15:12:35Z</cp:lastPrinted>
  <dcterms:created xsi:type="dcterms:W3CDTF">2020-10-14T21:57:42Z</dcterms:created>
  <dcterms:modified xsi:type="dcterms:W3CDTF">2020-12-28T04:02:29Z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