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NARI•O/INVITACIONES PIEDE MONTE/INVITACIONES_BUENAVENTURA/"/>
    </mc:Choice>
  </mc:AlternateContent>
  <xr:revisionPtr revIDLastSave="0" documentId="13_ncr:1_{C8AD6F9C-3517-4C41-8EA3-B670A31E7708}"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35840" windowHeight="224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<sst xmlns="http://schemas.openxmlformats.org/spreadsheetml/2006/main" count="3085" uniqueCount="2700">
  <si>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</si>
  <si>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</si>
  <si>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</si>
  <si>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</si>
  <si>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</si>
  <si>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</si>
  <si>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</si>
  <si>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</si>
  <si>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</si>
  <si>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</si>
  <si>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</si>
  <si>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</si>
  <si>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</si>
  <si>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</si>
  <si>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</si>
  <si>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</si>
  <si>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</si>
  <si>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</si>
  <si>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</si>
  <si>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</si>
  <si>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</si>
  <si>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</si>
  <si>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</si>
  <si>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</si>
  <si>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</si>
  <si>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</si>
  <si>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</si>
  <si>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</si>
  <si>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</si>
  <si>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</si>
  <si>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</si>
  <si>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</si>
  <si>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</si>
  <si>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</si>
  <si>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</si>
  <si>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</si>
  <si>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</si>
  <si>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</si>
  <si>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</si>
  <si>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</si>
  <si>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</si>
  <si>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</si>
  <si>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</si>
  <si>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</si>
  <si>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</si>
  <si>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</si>
  <si>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</si>
  <si>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</si>
  <si>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</si>
  <si>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</si>
  <si>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</si>
  <si>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</si>
  <si>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</si>
  <si>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</si>
  <si>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</si>
  <si>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</si>
  <si>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</si>
  <si>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</si>
  <si>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</si>
  <si>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</si>
  <si>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</si>
  <si>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</si>
  <si>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</si>
  <si>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</si>
  <si>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</si>
  <si>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</si>
  <si>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</si>
  <si>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</si>
  <si>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</si>
  <si>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</si>
  <si>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</si>
  <si>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</si>
  <si>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</si>
  <si>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</si>
  <si>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</si>
  <si>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</si>
  <si>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</si>
  <si>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</si>
  <si>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</si>
  <si>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</si>
  <si>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</si>
  <si>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</si>
  <si>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</si>
  <si>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</si>
  <si>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</si>
  <si>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</si>
  <si>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</si>
  <si>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</si>
  <si>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</si>
  <si>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</si>
  <si>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</si>
  <si>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</si>
  <si>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</si>
  <si>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</si>
  <si>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</si>
  <si>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</si>
  <si>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</si>
  <si>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</si>
  <si>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</si>
  <si>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</si>
  <si>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</si>
  <si>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</si>
  <si>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</si>
  <si>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</si>
  <si>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</si>
  <si>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</si>
  <si>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</si>
  <si>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</si>
  <si>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</si>
  <si>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</si>
  <si>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</si>
  <si>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</si>
  <si>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</si>
  <si>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</si>
  <si>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</si>
  <si>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</si>
  <si>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</si>
  <si>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</si>
  <si>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</si>
  <si>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</si>
  <si>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</si>
  <si>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</si>
  <si>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</si>
  <si>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</si>
  <si>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</si>
  <si>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</si>
  <si>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</si>
  <si>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</si>
  <si>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</si>
  <si>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</si>
  <si>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</si>
  <si>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</si>
  <si>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</si>
  <si>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</si>
  <si>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</si>
  <si>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</si>
  <si>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</si>
  <si>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</si>
  <si>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</si>
  <si>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</si>
  <si>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</si>
  <si>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</si>
  <si>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</si>
  <si>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</si>
  <si>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</si>
  <si>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</si>
  <si>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</si>
  <si>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</si>
  <si>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</si>
  <si>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</si>
  <si>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</si>
  <si>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</si>
  <si>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</si>
  <si>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</si>
  <si>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</si>
  <si>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</si>
  <si>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</si>
  <si>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</si>
  <si>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</si>
  <si>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</si>
  <si>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</si>
  <si>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</si>
  <si>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</si>
  <si>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</si>
  <si>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</si>
  <si>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</si>
  <si>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</si>
  <si>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</si>
  <si>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</si>
  <si>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</si>
  <si>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</si>
  <si>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</si>
  <si>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</si>
  <si>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</si>
  <si>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</si>
  <si>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</si>
  <si>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</si>
  <si>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</si>
  <si>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</si>
  <si>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</si>
  <si>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</si>
  <si>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</si>
  <si>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</si>
  <si>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</si>
  <si>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</si>
  <si>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</si>
  <si>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</si>
  <si>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</si>
  <si>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</si>
  <si>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</si>
  <si>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</si>
  <si>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</si>
  <si>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</si>
  <si>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</si>
  <si>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</si>
  <si>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</si>
  <si>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</si>
  <si>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</si>
  <si>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</si>
  <si>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</si>
  <si>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</si>
  <si>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</si>
  <si>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</si>
  <si>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</si>
  <si>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</si>
  <si>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</si>
  <si>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</si>
  <si>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</si>
  <si>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</si>
  <si>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</si>
  <si>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</si>
  <si>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</si>
  <si>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</si>
  <si>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</si>
  <si>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</si>
  <si>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</si>
  <si>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</si>
  <si>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</si>
  <si>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</si>
  <si>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</si>
  <si>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</si>
  <si>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</si>
  <si>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</si>
  <si>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</si>
  <si>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</si>
  <si>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</si>
  <si>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</si>
  <si>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</si>
  <si>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</si>
  <si>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</si>
  <si>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</si>
  <si>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</si>
  <si>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</si>
  <si>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</si>
  <si>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</si>
  <si>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</si>
  <si>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</si>
  <si>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</si>
  <si>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</si>
  <si>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</si>
  <si>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</si>
  <si>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</si>
  <si>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</si>
  <si>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</si>
  <si>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</si>
  <si>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</si>
  <si>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</si>
  <si>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</si>
  <si>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</si>
  <si>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</si>
  <si>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</si>
  <si>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</si>
  <si>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</si>
  <si>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</si>
  <si>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</si>
  <si>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</si>
  <si>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</si>
  <si>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</si>
  <si>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</si>
  <si>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</si>
  <si>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</si>
  <si>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</si>
  <si>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</si>
  <si>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</si>
  <si>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</si>
  <si>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</si>
  <si>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</si>
  <si>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</si>
  <si>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</si>
  <si>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</si>
  <si>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</si>
  <si>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</si>
  <si>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</si>
  <si>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</si>
  <si>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</si>
  <si>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</si>
  <si>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</si>
  <si>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</si>
  <si>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</si>
  <si>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</si>
  <si>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</si>
  <si>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</si>
  <si>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</si>
  <si>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</si>
  <si>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</si>
  <si>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</si>
  <si>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</si>
  <si>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</si>
  <si>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</si>
  <si>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</si>
  <si>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</si>
  <si>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</si>
  <si>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</si>
  <si>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</si>
  <si>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</si>
  <si>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</si>
  <si>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</si>
  <si>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</si>
  <si>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</si>
  <si>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</si>
  <si>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</si>
  <si>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</si>
  <si>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</si>
  <si>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</si>
  <si>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</si>
  <si>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</si>
  <si>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</si>
  <si>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</si>
  <si>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</si>
  <si>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</si>
  <si>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</si>
  <si>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</si>
  <si>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</si>
  <si>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</si>
  <si>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</si>
  <si>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</si>
  <si>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</si>
  <si>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</si>
  <si>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</si>
  <si>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</si>
  <si>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</si>
  <si>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</si>
  <si>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</si>
  <si>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</si>
  <si>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</si>
  <si>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</si>
  <si>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</si>
  <si>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</si>
  <si>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</si>
  <si>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</si>
  <si>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</si>
  <si>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</si>
  <si>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</si>
  <si>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</si>
  <si>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</si>
  <si>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</si>
  <si>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</si>
  <si>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</si>
  <si>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</si>
  <si>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</si>
  <si>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</si>
  <si>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</si>
  <si>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</si>
  <si>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</si>
  <si>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</si>
  <si>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</si>
  <si>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</si>
  <si>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</si>
  <si>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</si>
  <si>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</si>
  <si>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</si>
  <si>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</si>
  <si>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</si>
  <si>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</si>
  <si>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</si>
  <si>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</si>
  <si>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</si>
  <si>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</si>
  <si>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</si>
  <si>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</si>
  <si>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</si>
  <si>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</si>
  <si>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</si>
  <si>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</si>
  <si>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</si>
  <si>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</si>
  <si>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</si>
  <si>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</si>
  <si>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</si>
  <si>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</si>
  <si>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</si>
  <si>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</si>
  <si>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</si>
  <si>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</si>
  <si>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</si>
  <si>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</si>
  <si>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</si>
  <si>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</si>
  <si>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</si>
  <si>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</si>
  <si>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</si>
  <si>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</si>
  <si>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</si>
  <si>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</si>
  <si>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</si>
  <si>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</si>
  <si>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</si>
  <si>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</si>
  <si>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</si>
  <si>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</si>
  <si>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</si>
  <si>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</si>
  <si>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</si>
  <si>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</si>
  <si>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</si>
  <si>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</si>
  <si>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</si>
  <si>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</si>
  <si>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</si>
  <si>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</si>
  <si>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</si>
  <si>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</si>
  <si>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</si>
  <si>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</si>
  <si>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</si>
  <si>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</si>
  <si>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</si>
  <si>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</si>
  <si>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</si>
  <si>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</si>
  <si>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</si>
  <si>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</si>
  <si>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</si>
  <si>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</si>
  <si>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</si>
  <si>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</si>
  <si>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</si>
  <si>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</si>
  <si>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</si>
  <si>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</si>
  <si>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</si>
  <si>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</si>
  <si>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</si>
  <si>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</si>
  <si>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</si>
  <si>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</si>
  <si>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</si>
  <si>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</si>
  <si>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</si>
  <si>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</si>
  <si>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</si>
  <si>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</si>
  <si>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</si>
  <si>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</si>
  <si>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</si>
  <si>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</si>
  <si>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</si>
  <si>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</si>
  <si>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</si>
  <si>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</si>
  <si>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</si>
  <si>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</si>
  <si>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</si>
  <si>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</si>
  <si>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</si>
  <si>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</si>
  <si>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</si>
  <si>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</si>
  <si>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</si>
  <si>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</si>
  <si>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</si>
  <si>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</si>
  <si>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</si>
  <si>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</si>
  <si>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</si>
  <si>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</si>
  <si>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</si>
  <si>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</si>
  <si>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</si>
  <si>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</si>
  <si>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</si>
  <si>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</si>
  <si>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</si>
  <si>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</si>
  <si>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</si>
  <si>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</si>
  <si>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</si>
  <si>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</si>
  <si>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</si>
  <si>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</si>
  <si>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</si>
  <si>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</si>
  <si>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</si>
  <si>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</si>
  <si>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</si>
  <si>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</si>
  <si>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</si>
  <si>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</si>
  <si>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</si>
  <si>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</si>
  <si>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</si>
  <si>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</si>
  <si>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</si>
  <si>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</si>
  <si>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</si>
  <si>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</si>
  <si>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</si>
  <si>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</si>
  <si>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</si>
  <si>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</si>
  <si>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</si>
  <si>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</si>
  <si>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</si>
  <si>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</si>
  <si>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</si>
  <si>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</si>
  <si>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</si>
  <si>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</si>
  <si>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</si>
  <si>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</si>
  <si>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</si>
  <si>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</si>
  <si>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</si>
  <si>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</si>
  <si>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</si>
  <si>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</si>
  <si>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</si>
  <si>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</si>
  <si>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</si>
  <si>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</si>
  <si>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</si>
  <si>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</si>
  <si>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</si>
  <si>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</si>
  <si>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</si>
  <si>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</si>
  <si>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</si>
  <si>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</si>
  <si>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</si>
  <si>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</si>
  <si>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</si>
  <si>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</si>
  <si>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</si>
  <si>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</si>
  <si>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</si>
  <si>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</si>
  <si>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</si>
  <si>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</si>
  <si>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</si>
  <si>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</si>
  <si>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</si>
  <si>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</si>
  <si>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</si>
  <si>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</si>
  <si>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</si>
  <si>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</si>
  <si>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</si>
  <si>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</si>
  <si>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</si>
  <si>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</si>
  <si>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</si>
  <si>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</si>
  <si>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</si>
  <si>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</si>
  <si>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</si>
  <si>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</si>
  <si>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</si>
  <si>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</si>
  <si>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</si>
  <si>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</si>
  <si>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</si>
  <si>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</si>
  <si>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</si>
  <si>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</si>
  <si>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</si>
  <si>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</si>
  <si>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</si>
  <si>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</si>
  <si>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</si>
  <si>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</si>
  <si>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</si>
  <si>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</si>
  <si>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</si>
  <si>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</si>
  <si>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</si>
  <si>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</si>
  <si>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</si>
  <si>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</si>
  <si>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</si>
  <si>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</si>
  <si>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</si>
  <si>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</si>
  <si>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</si>
  <si>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</si>
  <si>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</si>
  <si>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</si>
  <si>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</si>
  <si>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</si>
  <si>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</si>
  <si>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</si>
  <si>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</si>
  <si>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</si>
  <si>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</si>
  <si>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</si>
  <si>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</si>
  <si>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</si>
  <si>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</si>
  <si>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</si>
  <si>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</si>
  <si>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</si>
  <si>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</si>
  <si>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</si>
  <si>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</si>
  <si>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</si>
  <si>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</si>
  <si>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</si>
  <si>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</si>
  <si>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</si>
  <si>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</si>
  <si>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</si>
  <si>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</si>
  <si>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</si>
  <si>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</si>
  <si>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</si>
  <si>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</si>
  <si>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</si>
  <si>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</si>
  <si>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</si>
  <si>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</si>
  <si>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</si>
  <si>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</si>
  <si>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</si>
  <si>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</si>
  <si>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</si>
  <si>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</si>
  <si>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</si>
  <si>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</si>
  <si>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</si>
  <si>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</si>
  <si>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</si>
  <si>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</si>
  <si>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</si>
  <si>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</si>
  <si>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</si>
  <si>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</si>
  <si>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</si>
  <si>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</si>
  <si>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</si>
  <si>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</si>
  <si>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</si>
  <si>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</si>
  <si>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</si>
  <si>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</si>
  <si>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</si>
  <si>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</si>
  <si>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</si>
  <si>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</si>
  <si>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</si>
  <si>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</si>
  <si>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</si>
  <si>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</si>
  <si>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</si>
  <si>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</si>
  <si>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</si>
  <si>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</si>
  <si>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</si>
  <si>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</si>
  <si>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</si>
  <si>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</si>
  <si>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</si>
  <si>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</si>
  <si>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</si>
  <si>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</si>
  <si>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</si>
  <si>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</si>
  <si>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</si>
  <si>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</si>
  <si>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</si>
  <si>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</si>
  <si>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</si>
  <si>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</si>
  <si>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</si>
  <si>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</si>
  <si>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</si>
  <si>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</si>
  <si>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</si>
  <si>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</si>
  <si>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</si>
  <si>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</si>
  <si>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</si>
  <si>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</si>
  <si>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</si>
  <si>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</si>
  <si>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</si>
  <si>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</si>
  <si>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</si>
  <si>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</si>
  <si>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</si>
  <si>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</si>
  <si>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</si>
  <si>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</si>
  <si>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</si>
  <si>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</si>
  <si>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</si>
  <si>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</si>
  <si>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</si>
  <si>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</si>
  <si>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</si>
  <si>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</si>
  <si>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</si>
  <si>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</si>
  <si>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</si>
  <si>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</si>
  <si>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</si>
  <si>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</si>
  <si>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</si>
  <si>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</si>
  <si>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</si>
  <si>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</si>
  <si>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</si>
  <si>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</si>
  <si>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</si>
  <si>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</si>
  <si>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</si>
  <si>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</si>
  <si>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</si>
  <si>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</si>
  <si>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</si>
  <si>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</si>
  <si>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</si>
  <si>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</si>
  <si>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</si>
  <si>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</si>
  <si>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</si>
  <si>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</si>
  <si>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</si>
  <si>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</si>
  <si>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</si>
  <si>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</si>
  <si>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</si>
  <si>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</si>
  <si>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</si>
  <si>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</si>
  <si>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</si>
  <si>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</si>
  <si>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</si>
  <si>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</si>
  <si>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</si>
  <si>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</si>
  <si>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</si>
  <si>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</si>
  <si>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</si>
  <si>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</si>
  <si>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</si>
  <si>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</si>
  <si>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</si>
  <si>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</si>
  <si>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</si>
  <si>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</si>
  <si>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</si>
  <si>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</si>
  <si>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</si>
  <si>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</si>
  <si>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</si>
  <si>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</si>
  <si>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</si>
  <si>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</si>
  <si>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</si>
  <si>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</si>
  <si>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</si>
  <si>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</si>
  <si>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</si>
  <si>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</si>
  <si>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</si>
  <si>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</si>
  <si>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</si>
  <si>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</si>
  <si>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</si>
  <si>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</si>
  <si>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</si>
  <si>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</si>
  <si>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</si>
  <si>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</si>
  <si>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</si>
  <si>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</si>
  <si>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</si>
  <si>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</si>
  <si>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</si>
  <si>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</si>
  <si>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</si>
  <si>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</si>
  <si>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</si>
  <si>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</si>
  <si>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</si>
  <si>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</si>
  <si>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</si>
  <si>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</si>
  <si>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</si>
  <si>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</si>
  <si>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</si>
  <si>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</si>
  <si>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</si>
  <si>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</si>
  <si>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</si>
  <si>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</si>
  <si>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</si>
  <si>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</si>
  <si>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</si>
  <si>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</si>
  <si>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</si>
  <si>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</si>
  <si>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</si>
  <si>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</si>
  <si>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</si>
  <si>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</si>
  <si>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</si>
  <si>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</si>
  <si>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</si>
  <si>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</si>
  <si>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</si>
  <si>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</si>
  <si>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</si>
  <si>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</si>
  <si>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</si>
  <si>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</si>
  <si>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</si>
  <si>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</si>
  <si>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</si>
  <si>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</si>
  <si>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</si>
  <si>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</si>
  <si>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</si>
  <si>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</si>
  <si>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</si>
  <si>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</si>
  <si>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</si>
  <si>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</si>
  <si>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</si>
  <si>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</si>
  <si>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</si>
  <si>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</si>
  <si>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</si>
  <si>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</si>
  <si>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</si>
  <si>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</si>
  <si>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</si>
  <si>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</si>
  <si>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</si>
  <si>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</si>
  <si>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</si>
  <si>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</si>
  <si>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</si>
  <si>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</si>
  <si>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</si>
  <si>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</si>
  <si>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</si>
  <si>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</si>
  <si>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</si>
  <si>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</si>
  <si>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</si>
  <si>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</si>
  <si>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</si>
  <si>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</si>
  <si>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</si>
  <si>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</si>
  <si>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</si>
  <si>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</si>
  <si>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</si>
  <si>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</si>
  <si>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</si>
  <si>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</si>
  <si>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</si>
  <si>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</si>
  <si>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</si>
  <si>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</si>
  <si>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</si>
  <si>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</si>
  <si>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</si>
  <si>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</si>
  <si>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</si>
  <si>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</si>
  <si>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</si>
  <si>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</si>
  <si>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</si>
  <si>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</si>
  <si>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</si>
  <si>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</si>
  <si>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</si>
  <si>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</si>
  <si>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</si>
  <si>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</si>
  <si>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</si>
  <si>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</si>
  <si>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</si>
  <si>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</si>
  <si>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</si>
  <si>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</si>
  <si>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</si>
  <si>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</si>
  <si>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</si>
  <si>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</si>
  <si>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</si>
  <si>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</si>
  <si>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</si>
  <si>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</si>
  <si>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</si>
  <si>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</si>
  <si>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</si>
  <si>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</si>
  <si>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</si>
  <si>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</si>
  <si>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</si>
  <si>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</si>
  <si>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</si>
  <si>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</si>
  <si>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</si>
  <si>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</si>
  <si>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</si>
  <si>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</si>
  <si>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</si>
  <si>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</si>
  <si>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</si>
  <si>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</si>
  <si>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</si>
  <si>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</si>
  <si>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</si>
  <si>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</si>
  <si>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</si>
  <si>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</si>
  <si>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</si>
  <si>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</si>
  <si>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</si>
  <si>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</si>
  <si>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</si>
  <si>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</si>
  <si>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</si>
  <si>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</si>
  <si>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</si>
  <si>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</si>
  <si>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</si>
  <si>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</si>
  <si>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</si>
  <si>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</si>
  <si>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</si>
  <si>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</si>
  <si>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</si>
  <si>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</si>
  <si>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</si>
  <si>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</si>
  <si>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</si>
  <si>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</si>
  <si>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</si>
  <si>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</si>
  <si>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</si>
  <si>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</si>
  <si>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</si>
  <si>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</si>
  <si>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</si>
  <si>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</si>
  <si>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</si>
  <si>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</si>
  <si>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</si>
  <si>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</si>
  <si>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</si>
  <si>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</si>
  <si>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</si>
  <si>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</si>
  <si>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</si>
  <si>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</si>
  <si>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</si>
  <si>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</si>
  <si>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</si>
  <si>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</si>
  <si>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</si>
  <si>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</si>
  <si>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</si>
  <si>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</si>
  <si>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</si>
  <si>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</si>
  <si>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</si>
  <si>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</si>
  <si>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</si>
  <si>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</si>
  <si>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</si>
  <si>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</si>
  <si>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</si>
  <si>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</si>
  <si>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</si>
  <si>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</si>
  <si>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</si>
  <si>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</si>
  <si>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</si>
  <si>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</si>
  <si>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</si>
  <si>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</si>
  <si>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</si>
  <si>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</si>
  <si>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</si>
  <si>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</si>
  <si>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</si>
  <si>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</si>
  <si>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</si>
  <si>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</si>
  <si>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</si>
  <si>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</si>
  <si>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</si>
  <si>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</si>
  <si>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</si>
  <si>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</si>
  <si>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</si>
  <si>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</si>
  <si>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</si>
  <si>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</si>
  <si>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</si>
  <si>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</si>
  <si>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</si>
  <si>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</si>
  <si>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</si>
  <si>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</si>
  <si>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</si>
  <si>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</si>
  <si>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</si>
  <si>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</si>
  <si>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</si>
  <si>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</si>
  <si>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</si>
  <si>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</si>
  <si>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</si>
  <si>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</si>
  <si>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</si>
  <si>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</si>
  <si>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</si>
  <si>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</si>
  <si>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</si>
  <si>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</si>
  <si>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</si>
  <si>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</si>
  <si>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</si>
  <si>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</si>
  <si>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</si>
  <si>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</si>
  <si>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</si>
  <si>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</si>
  <si>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</si>
  <si>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</si>
  <si>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</si>
  <si>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</si>
  <si>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</si>
  <si>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</si>
  <si>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</si>
  <si>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</si>
  <si>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</si>
  <si>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</si>
  <si>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</si>
  <si>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</si>
  <si>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</si>
  <si>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</si>
  <si>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</si>
  <si>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</si>
  <si>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</si>
  <si>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</si>
  <si>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</si>
  <si>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</si>
  <si>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</si>
  <si>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</si>
  <si>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</si>
  <si>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</si>
  <si>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</si>
  <si>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</si>
  <si>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</si>
  <si>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</si>
  <si>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</si>
  <si>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</si>
  <si>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</si>
  <si>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</si>
  <si>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</si>
  <si>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</si>
  <si>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</si>
  <si>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</si>
  <si>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</si>
  <si>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</si>
  <si>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</si>
  <si>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</si>
  <si>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</si>
  <si>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</si>
  <si>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</si>
  <si>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</si>
  <si>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</si>
  <si>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</si>
  <si>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</si>
  <si>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</si>
  <si>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</si>
  <si>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</si>
  <si>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</si>
  <si>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</si>
  <si>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</si>
  <si>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</si>
  <si>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</si>
  <si>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</si>
  <si>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</si>
  <si>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</si>
  <si>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</si>
  <si>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</si>
  <si>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</si>
  <si>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</si>
  <si>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</si>
  <si>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</si>
  <si>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</si>
  <si>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</si>
  <si>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</si>
  <si>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</si>
  <si>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</si>
  <si>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</si>
  <si>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</si>
  <si>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</si>
  <si>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</si>
  <si>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</si>
  <si>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</si>
  <si>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</si>
  <si>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</si>
  <si>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</si>
  <si>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</si>
  <si>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</si>
  <si>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</si>
  <si>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</si>
  <si>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</si>
  <si>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</si>
  <si>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</si>
  <si>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</si>
  <si>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</si>
  <si>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</si>
  <si>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</si>
  <si>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</si>
  <si>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</si>
  <si>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</si>
  <si>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</si>
  <si>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</si>
  <si>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</si>
  <si>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</si>
  <si>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</si>
  <si>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</si>
  <si>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</si>
  <si>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</si>
  <si>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</si>
  <si>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</si>
  <si>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</si>
  <si>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</si>
  <si>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</si>
  <si>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</si>
  <si>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</si>
  <si>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</si>
  <si>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</si>
  <si>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</si>
  <si>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</si>
  <si>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</si>
  <si>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</si>
  <si>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</si>
  <si>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</si>
  <si>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</si>
  <si>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</si>
  <si>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</si>
  <si>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</si>
  <si>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</si>
  <si>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</si>
  <si>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</si>
  <si>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</si>
  <si>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</si>
  <si>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</si>
  <si>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</si>
  <si>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</si>
  <si>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</si>
  <si>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</si>
  <si>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</si>
  <si>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</si>
  <si>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</si>
  <si>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</si>
  <si>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</si>
  <si>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</si>
  <si>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</si>
  <si>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</si>
  <si>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</si>
  <si>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</si>
  <si>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</si>
  <si>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</si>
  <si>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</si>
  <si>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</si>
  <si>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</si>
  <si>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</si>
  <si>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</si>
  <si>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</si>
  <si>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</si>
  <si>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</si>
  <si>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</si>
  <si>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</si>
  <si>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</si>
  <si>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</si>
  <si>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</si>
  <si>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</si>
  <si>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</si>
  <si>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</si>
  <si>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</si>
  <si>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</si>
  <si>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</si>
  <si>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</si>
  <si>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</si>
  <si>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</si>
  <si>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</si>
  <si>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</si>
  <si>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</si>
  <si>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</si>
  <si>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</si>
  <si>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</si>
  <si>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</si>
  <si>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</si>
  <si>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</si>
  <si>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</si>
  <si>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</si>
  <si>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</si>
  <si>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</si>
  <si>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</si>
  <si>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</si>
  <si>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</si>
  <si>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</si>
  <si>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</si>
  <si>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</si>
  <si>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</si>
  <si>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</si>
  <si>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</si>
  <si>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</si>
  <si>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</si>
  <si>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</si>
  <si>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</si>
  <si>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</si>
  <si>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</si>
  <si>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</si>
  <si>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</si>
  <si>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</si>
  <si>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</si>
  <si>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</si>
  <si>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</si>
  <si>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</si>
  <si>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</si>
  <si>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</si>
  <si>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</si>
  <si>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</si>
  <si>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</si>
  <si>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</si>
  <si>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</si>
  <si>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</si>
  <si>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</si>
  <si>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</si>
  <si>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</si>
  <si>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</si>
  <si>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</si>
  <si>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</si>
  <si>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</si>
  <si>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</si>
  <si>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</si>
  <si>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</si>
  <si>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</si>
  <si>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</si>
  <si>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</si>
  <si>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</si>
  <si>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</si>
  <si>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</si>
  <si>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</si>
  <si>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</si>
  <si>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</si>
  <si>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</si>
  <si>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</si>
  <si>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</si>
  <si>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</si>
  <si>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</si>
  <si>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</si>
  <si>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</si>
  <si>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</si>
  <si>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</si>
  <si>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</si>
  <si>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</si>
  <si>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</si>
  <si>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</si>
  <si>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</si>
  <si>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</si>
  <si>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</si>
  <si>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</si>
  <si>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</si>
  <si>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</si>
  <si>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</si>
  <si>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</si>
  <si>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</si>
  <si>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</si>
  <si>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</si>
  <si>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</si>
  <si>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</si>
  <si>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</si>
  <si>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</si>
  <si>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</si>
  <si>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</si>
  <si>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</si>
  <si>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</si>
  <si>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</si>
  <si>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</si>
  <si>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</si>
  <si>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</si>
  <si>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</si>
  <si>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</si>
  <si>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</si>
  <si>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</si>
  <si>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</si>
  <si>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</si>
  <si>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</si>
  <si>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</si>
  <si>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</si>
  <si>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</si>
  <si>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</si>
  <si>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</si>
  <si>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</si>
  <si>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</si>
  <si>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</si>
  <si>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</si>
  <si>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</si>
  <si>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</si>
  <si>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</si>
  <si>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</si>
  <si>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</si>
  <si>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</si>
  <si>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</si>
  <si>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</si>
  <si>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</si>
  <si>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</si>
  <si>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</si>
  <si>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</si>
  <si>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</si>
  <si>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</si>
  <si>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</si>
  <si>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</si>
  <si>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</si>
  <si>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</si>
  <si>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</si>
  <si>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</si>
  <si>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</si>
  <si>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</si>
  <si>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</si>
  <si>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</si>
  <si>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</si>
  <si>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</si>
  <si>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</si>
  <si>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</si>
  <si>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</si>
  <si>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</si>
  <si>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</si>
  <si>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</si>
  <si>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</si>
  <si>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</si>
  <si>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</si>
  <si>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</si>
  <si>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</si>
  <si>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</si>
  <si>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</si>
  <si>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</si>
  <si>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</si>
  <si>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</si>
  <si>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</si>
  <si>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</si>
  <si>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</si>
  <si>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</si>
  <si>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</si>
  <si>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</si>
  <si>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</si>
  <si>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</si>
  <si>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</si>
  <si>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</si>
  <si>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</si>
  <si>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</si>
  <si>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</si>
  <si>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</si>
  <si>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</si>
  <si>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</si>
  <si>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</si>
  <si>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</si>
  <si>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</si>
  <si>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</si>
  <si>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</si>
  <si>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</si>
  <si>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</si>
  <si>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</si>
  <si>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</si>
  <si>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</si>
  <si>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</si>
  <si>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</si>
  <si>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</si>
  <si>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</si>
  <si>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</si>
  <si>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</si>
  <si>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</si>
  <si>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</si>
  <si>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</si>
  <si>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</si>
  <si>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</si>
  <si>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</si>
  <si>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</si>
  <si>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</si>
  <si>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</si>
  <si>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</si>
  <si>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</si>
  <si>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</si>
  <si>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</si>
  <si>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</si>
  <si>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</si>
  <si>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</si>
  <si>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</si>
  <si>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</si>
  <si>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</si>
  <si>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</si>
  <si>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</si>
  <si>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</si>
  <si>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</si>
  <si>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</si>
  <si>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</si>
  <si>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</si>
  <si>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</si>
  <si>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</si>
  <si>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</si>
  <si>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</si>
  <si>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</si>
  <si>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</si>
  <si>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</si>
  <si>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</si>
  <si>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</si>
  <si>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</si>
  <si>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</si>
  <si>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</si>
  <si>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</si>
  <si>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</si>
  <si>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</si>
  <si>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</si>
  <si>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</si>
  <si>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</si>
  <si>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</si>
  <si>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</si>
  <si>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</si>
  <si>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</si>
  <si>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</si>
  <si>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</si>
  <si>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</si>
  <si>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</si>
  <si>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</si>
  <si>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</si>
  <si>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</si>
  <si>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</si>
  <si>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</si>
  <si>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</si>
  <si>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</si>
  <si>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</si>
  <si>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</si>
  <si>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</si>
  <si>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</si>
  <si>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</si>
  <si>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</si>
  <si>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</si>
  <si>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</si>
  <si>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</si>
  <si>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</si>
  <si>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</si>
  <si>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</si>
  <si>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</si>
  <si>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</si>
  <si>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</si>
  <si>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</si>
  <si>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</si>
  <si>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</si>
  <si>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</si>
  <si>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</si>
  <si>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</si>
  <si>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</si>
  <si>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</si>
  <si>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</si>
  <si>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</si>
  <si>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</si>
  <si>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</si>
  <si>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</si>
  <si>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</si>
  <si>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</si>
  <si>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</si>
  <si>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</si>
  <si>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</si>
  <si>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</si>
  <si>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</si>
  <si>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</si>
  <si>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</si>
  <si>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</si>
  <si>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</si>
  <si>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</si>
  <si>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</si>
  <si>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</si>
  <si>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</si>
  <si>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</si>
  <si>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</si>
  <si>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</si>
  <si>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</si>
  <si>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</si>
  <si>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</si>
  <si>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</si>
  <si>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</si>
  <si>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</si>
  <si>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</si>
  <si>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</si>
  <si>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</si>
  <si>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</si>
  <si>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</si>
  <si>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</si>
  <si>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</si>
  <si>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</si>
  <si>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</si>
  <si>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</si>
  <si>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</si>
  <si>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</si>
  <si>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</si>
  <si>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</si>
  <si>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</si>
  <si>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</si>
  <si>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</si>
  <si>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</si>
  <si>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</si>
  <si>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</si>
  <si>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</si>
  <si>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</si>
  <si>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</si>
  <si>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</si>
  <si>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</si>
  <si>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</si>
  <si>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</si>
  <si>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</si>
  <si>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</si>
  <si>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</si>
  <si>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</si>
  <si>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</si>
  <si>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</si>
  <si>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</si>
  <si>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</si>
  <si>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</si>
  <si>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</si>
  <si>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</si>
  <si>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</si>
  <si>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</si>
  <si>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</si>
  <si>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</si>
  <si>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</si>
  <si>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</si>
  <si>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</si>
  <si>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</si>
  <si>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</si>
  <si>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</si>
  <si>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</si>
  <si>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</si>
  <si>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</si>
  <si>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</si>
  <si>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</si>
  <si>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</si>
  <si>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</si>
  <si>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</si>
  <si>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</si>
  <si>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</si>
  <si>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</si>
  <si>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</si>
  <si>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</si>
  <si>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</si>
  <si>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</si>
  <si>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</si>
  <si>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</si>
  <si>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</si>
  <si>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</si>
  <si>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</si>
  <si>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</si>
  <si>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</si>
  <si>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</si>
  <si>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</si>
  <si>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</si>
  <si>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</si>
  <si>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</si>
  <si>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</si>
  <si>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</si>
  <si>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</si>
  <si>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</si>
  <si>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</si>
  <si>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</si>
  <si>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</si>
  <si>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</si>
  <si>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</si>
  <si>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</si>
  <si>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</si>
  <si>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</si>
  <si>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</si>
  <si>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</si>
  <si>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</si>
  <si>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</si>
  <si>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</si>
  <si>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</si>
  <si>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</si>
  <si>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</si>
  <si>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</si>
  <si>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</si>
  <si>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</si>
  <si>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</si>
  <si>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</si>
  <si>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</si>
  <si>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</si>
  <si>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</si>
  <si>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</si>
  <si>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</si>
  <si>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</si>
  <si>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</si>
  <si>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</si>
  <si>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</si>
  <si>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</si>
  <si>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</si>
  <si>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</si>
  <si>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</si>
  <si>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</si>
  <si>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</si>
  <si>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</si>
  <si>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</si>
  <si>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</si>
  <si>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</si>
  <si>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</si>
  <si>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</si>
  <si>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</si>
  <si>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</si>
  <si>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</si>
  <si>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</si>
  <si>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</si>
  <si>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</si>
  <si>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</si>
  <si>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</si>
  <si>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</si>
  <si>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</si>
  <si>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</si>
  <si>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</si>
  <si>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</si>
  <si>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</si>
  <si>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</si>
  <si>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</si>
  <si>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</si>
  <si>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</si>
  <si>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</si>
  <si>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</si>
  <si>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</si>
  <si>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</si>
  <si>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</si>
  <si>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</si>
  <si>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</si>
  <si>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</si>
  <si>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</si>
  <si>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</si>
  <si>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</si>
  <si>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</si>
  <si>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</si>
  <si>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</si>
  <si>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</si>
  <si>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</si>
  <si>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</si>
  <si>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</si>
  <si>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</si>
  <si>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</si>
  <si>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</si>
  <si>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</si>
  <si>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</si>
  <si>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</si>
  <si>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</si>
  <si>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</si>
  <si>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</si>
  <si>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</si>
  <si>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</si>
  <si>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</si>
  <si>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</si>
  <si>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</si>
  <si>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</si>
  <si>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</si>
  <si>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</si>
  <si>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</si>
  <si>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</si>
  <si>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</si>
  <si>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</si>
  <si>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</si>
  <si>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</si>
  <si>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</si>
  <si>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</si>
  <si>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</si>
  <si>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</si>
  <si>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</si>
  <si>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</si>
  <si>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</si>
  <si>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</si>
  <si>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</si>
  <si>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</si>
  <si>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</si>
  <si>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</si>
  <si>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</si>
  <si>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</si>
  <si>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</si>
  <si>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</si>
  <si>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</si>
  <si>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</si>
  <si>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</si>
  <si>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</si>
  <si>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</si>
  <si>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</si>
  <si>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</si>
  <si>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</si>
  <si>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</si>
  <si>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</si>
  <si>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</si>
  <si>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</si>
  <si>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</si>
  <si>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</si>
  <si>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</si>
  <si>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</si>
  <si>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</si>
  <si>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</si>
  <si>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</si>
  <si>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</si>
  <si>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</si>
  <si>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</si>
  <si>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</si>
  <si>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</si>
  <si>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</si>
  <si>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</si>
  <si>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</si>
  <si>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</si>
  <si>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</si>
  <si>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</si>
  <si>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</si>
  <si>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</si>
  <si>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</si>
  <si>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</si>
  <si>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</si>
  <si>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</si>
  <si>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</si>
  <si>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</si>
  <si>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</si>
  <si>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</si>
  <si>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</si>
  <si>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</si>
  <si>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</si>
  <si>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</si>
  <si>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</si>
  <si>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</si>
  <si>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</si>
  <si>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</si>
  <si>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</si>
  <si>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</si>
  <si>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</si>
  <si>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</si>
  <si>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</si>
  <si>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</si>
  <si>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</si>
  <si>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</si>
  <si>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</si>
  <si>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</si>
  <si>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</si>
  <si>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</si>
  <si>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</si>
  <si>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</si>
  <si>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</si>
  <si>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</si>
  <si>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</si>
  <si>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</si>
  <si>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</si>
  <si>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</si>
  <si>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</si>
  <si>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</si>
  <si>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</si>
  <si>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</si>
  <si>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</si>
  <si>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</si>
  <si>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</si>
  <si>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</si>
  <si>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</si>
  <si>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</si>
  <si>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</si>
  <si>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</si>
  <si>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</si>
  <si>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</si>
  <si>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</si>
  <si>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</si>
  <si>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</si>
  <si>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</si>
  <si>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</si>
  <si>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</si>
  <si>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</si>
  <si>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</si>
  <si>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</si>
  <si>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</si>
  <si>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</si>
  <si>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</si>
  <si>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</si>
  <si>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</si>
  <si>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</si>
  <si>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</si>
  <si>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</si>
  <si>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</si>
  <si>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</si>
  <si>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</si>
  <si>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</si>
  <si>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</si>
  <si>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</si>
  <si>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</si>
  <si>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</si>
  <si>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</si>
  <si>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</si>
  <si>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</si>
  <si>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</si>
  <si>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</si>
  <si>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</si>
  <si>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</si>
  <si>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</si>
  <si>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</si>
  <si>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</si>
  <si>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</si>
  <si>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</si>
  <si>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</si>
  <si>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</si>
  <si>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</si>
  <si>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</si>
  <si>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</si>
  <si>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</si>
  <si>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</si>
  <si>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</si>
  <si>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</si>
  <si>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</si>
  <si>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</si>
  <si>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</si>
  <si>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</si>
  <si>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</si>
  <si>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</si>
  <si>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</si>
  <si>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</si>
  <si>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</si>
  <si>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</si>
  <si>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</si>
  <si>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</si>
  <si>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</si>
  <si>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</si>
  <si>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</si>
  <si>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</si>
  <si>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</si>
  <si>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</si>
  <si>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</si>
  <si>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</si>
  <si>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</si>
  <si>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</si>
  <si>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</si>
  <si>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</si>
  <si>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</si>
  <si>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</si>
  <si>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</si>
  <si>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</si>
  <si>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</si>
  <si>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</si>
  <si>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</si>
  <si>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</si>
  <si>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</si>
  <si>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</si>
  <si>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</si>
  <si>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</si>
  <si>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</si>
  <si>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</si>
  <si>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</si>
  <si>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</si>
  <si>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</si>
  <si>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</si>
  <si>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</si>
  <si>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</si>
  <si>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</si>
  <si>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</si>
  <si>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</si>
  <si>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</si>
  <si>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</si>
  <si>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</si>
  <si>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</si>
  <si>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</si>
  <si>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</si>
  <si>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</si>
  <si>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</si>
  <si>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</si>
  <si>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</si>
  <si>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</si>
  <si>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</si>
  <si>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</si>
  <si>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</si>
  <si>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</si>
  <si>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</si>
  <si>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</si>
  <si>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</si>
  <si>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</si>
  <si>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</si>
  <si>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</si>
  <si>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</si>
  <si>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</si>
  <si>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</si>
  <si>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</si>
  <si>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</si>
  <si>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</si>
  <si>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</si>
  <si>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</si>
  <si>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</si>
  <si>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</si>
  <si>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</si>
  <si>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</si>
  <si>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</si>
  <si>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</si>
  <si>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</si>
  <si>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</si>
  <si>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</si>
  <si>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</si>
  <si>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</si>
  <si>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</si>
  <si>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</si>
  <si>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</si>
  <si>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</si>
  <si>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</si>
  <si>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</si>
  <si>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</si>
  <si>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</si>
  <si>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</si>
  <si>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</si>
  <si>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</si>
  <si>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</si>
  <si>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</si>
  <si>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</si>
  <si>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</si>
  <si>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</si>
  <si>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</si>
  <si>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</si>
  <si>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</si>
  <si>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</si>
  <si>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</si>
  <si>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</si>
  <si>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</si>
  <si>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</si>
  <si>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</si>
  <si>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</si>
  <si>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</si>
  <si>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</si>
  <si>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</si>
  <si>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</si>
  <si>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</si>
  <si>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</si>
  <si>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</si>
  <si>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</si>
  <si>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</si>
  <si>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</si>
  <si>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</si>
  <si>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</si>
  <si>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</si>
  <si>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</si>
  <si>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</si>
  <si>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</si>
  <si>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</si>
  <si>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</si>
  <si>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</si>
  <si>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</si>
  <si>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</si>
  <si>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</si>
  <si>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</si>
  <si>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</si>
  <si>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</si>
  <si>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</si>
  <si>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</si>
  <si>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</si>
  <si>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</si>
  <si>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</si>
  <si>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</si>
  <si>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</si>
  <si>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</si>
  <si>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</si>
  <si>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</si>
  <si>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</si>
  <si>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</si>
  <si>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</si>
  <si>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</si>
  <si>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</si>
  <si>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</si>
  <si>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</si>
  <si>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</si>
  <si>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</si>
  <si>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</si>
  <si>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</si>
  <si>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</si>
  <si>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</si>
  <si>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</si>
  <si>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</si>
  <si>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</si>
  <si>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</si>
  <si>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</si>
  <si>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</si>
  <si>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</si>
  <si>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</si>
  <si>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</si>
  <si>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</si>
  <si>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</si>
  <si>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</si>
  <si>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</si>
  <si>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</si>
  <si>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</si>
  <si>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</si>
  <si>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</si>
  <si>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</si>
  <si>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</si>
  <si>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</si>
  <si>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</si>
  <si>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</si>
  <si>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</si>
  <si>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</si>
  <si>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</si>
  <si>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</si>
  <si>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</si>
  <si>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</si>
  <si>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</si>
  <si>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</si>
  <si>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</si>
  <si>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</si>
  <si>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</si>
  <si>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</si>
  <si>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</si>
  <si>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</si>
  <si>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</si>
  <si>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</si>
  <si>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</si>
  <si>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</si>
  <si>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</si>
  <si>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</si>
  <si>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</si>
  <si>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</si>
  <si>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</si>
  <si>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</si>
  <si>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</si>
  <si>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</si>
  <si>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</si>
  <si>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</si>
  <si>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</si>
  <si>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</si>
  <si>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</si>
  <si>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</si>
  <si>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</si>
  <si>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</si>
  <si>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</si>
  <si>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</si>
  <si>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</si>
  <si>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</si>
  <si>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</si>
  <si>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</si>
  <si>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</si>
  <si>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</si>
  <si>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</si>
  <si>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</si>
  <si>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</si>
  <si>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</si>
  <si>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</si>
  <si>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</si>
  <si>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</si>
  <si>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</si>
  <si>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</si>
  <si>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</si>
  <si>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</si>
  <si>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</si>
  <si>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</si>
  <si>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</si>
  <si>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</si>
  <si>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</si>
  <si>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</si>
  <si>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</si>
  <si>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</si>
  <si>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</si>
  <si>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</si>
  <si>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</si>
  <si>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</si>
  <si>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</si>
  <si>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</si>
  <si>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</si>
  <si>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</si>
  <si>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</si>
  <si>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</si>
  <si>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</si>
  <si>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</si>
  <si>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</si>
  <si>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</si>
  <si>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</si>
  <si>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</si>
  <si>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</si>
  <si>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</si>
  <si>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</si>
  <si>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</si>
  <si>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</si>
  <si>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</si>
  <si>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</si>
  <si>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</si>
  <si>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</si>
  <si>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</si>
  <si>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</si>
  <si>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</si>
  <si>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</si>
  <si>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</si>
  <si>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</si>
  <si>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</si>
  <si>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</si>
  <si>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</si>
  <si>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</si>
  <si>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</si>
  <si>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</si>
  <si>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</si>
  <si>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</si>
  <si>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</si>
  <si>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</si>
  <si>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</si>
  <si>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</si>
  <si>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</si>
  <si>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</si>
  <si>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</si>
  <si>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</si>
  <si>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</si>
  <si>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</si>
  <si>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</si>
  <si>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</si>
  <si>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</si>
  <si>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</si>
  <si>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</si>
  <si>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</si>
  <si>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</si>
  <si>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</si>
  <si>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</si>
  <si>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</si>
  <si>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</si>
  <si>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</si>
  <si>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</si>
  <si>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</si>
  <si>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</si>
  <si>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</si>
  <si>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</si>
  <si>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</si>
  <si>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</si>
  <si>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</si>
  <si>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</si>
  <si>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</si>
  <si>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</si>
  <si>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</si>
  <si>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</si>
  <si>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</si>
  <si>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</si>
  <si>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</si>
  <si>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</si>
  <si>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</si>
  <si>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</si>
  <si>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</si>
  <si>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</si>
  <si>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</si>
  <si>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</si>
  <si>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</si>
  <si>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</si>
  <si>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</si>
  <si>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</si>
  <si>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</si>
  <si>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</si>
  <si>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</si>
  <si>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</si>
  <si>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</si>
  <si>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</si>
  <si>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</si>
  <si>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</si>
  <si>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</si>
  <si>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</si>
  <si>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</si>
  <si>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</si>
  <si>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</si>
  <si>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</si>
  <si>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</si>
  <si>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</si>
  <si>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</si>
  <si>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</si>
  <si>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</si>
  <si>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</si>
  <si>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</si>
  <si>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</si>
  <si>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</si>
  <si>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</si>
  <si>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</si>
  <si>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</si>
  <si>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</si>
  <si>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</si>
  <si>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</si>
  <si>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</si>
  <si>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</si>
  <si>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</si>
  <si>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</si>
  <si>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</si>
  <si>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</si>
  <si>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</si>
  <si>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</si>
  <si>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</si>
  <si>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</si>
  <si>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</si>
  <si>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</si>
  <si>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</si>
  <si>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</si>
  <si>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</si>
  <si>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</si>
  <si>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</si>
  <si>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</si>
  <si>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</si>
  <si>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</si>
  <si>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</si>
  <si>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</si>
  <si>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</si>
  <si>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</si>
  <si>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</si>
  <si>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</si>
  <si>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</si>
  <si>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</si>
  <si>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</si>
  <si>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</si>
  <si>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</si>
  <si>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</si>
  <si>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</si>
  <si>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</si>
  <si>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</si>
  <si>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</si>
  <si>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</si>
  <si>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</si>
  <si>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</si>
  <si>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</si>
  <si>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</si>
  <si>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</si>
  <si>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</si>
  <si>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</si>
  <si>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</si>
  <si>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</si>
  <si>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</si>
  <si>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</si>
  <si>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</si>
  <si>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</si>
  <si>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</si>
  <si>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</si>
  <si>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</si>
  <si>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</si>
  <si>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</si>
  <si>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</si>
  <si>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</si>
  <si>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</si>
  <si>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</si>
  <si>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</si>
  <si>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</si>
  <si>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</si>
  <si>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</si>
  <si>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</si>
  <si>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</si>
  <si>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</si>
  <si>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</si>
  <si>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</si>
  <si>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</si>
  <si>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</si>
  <si>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</si>
  <si>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</si>
  <si>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</si>
  <si>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</si>
  <si>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</si>
  <si>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</si>
  <si>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</si>
  <si>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</si>
  <si>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</si>
  <si>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</si>
  <si>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</si>
  <si>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</si>
  <si>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</si>
  <si>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</si>
  <si>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</si>
  <si>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</si>
  <si>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</si>
  <si>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</si>
  <si>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</si>
  <si>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</si>
  <si>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</si>
  <si>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</si>
  <si>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</si>
  <si>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</si>
  <si>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</si>
  <si>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</si>
  <si>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</si>
  <si>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</si>
  <si>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</si>
  <si>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</si>
  <si>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</si>
  <si>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</si>
  <si>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</si>
  <si>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</si>
  <si>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</si>
  <si>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</si>
  <si>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</si>
  <si>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</si>
  <si>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</si>
  <si>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</si>
  <si>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</si>
  <si>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</si>
  <si>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</si>
  <si>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</si>
  <si>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</si>
  <si>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</si>
  <si>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</si>
  <si>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</si>
  <si>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</si>
  <si>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</si>
  <si>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</si>
  <si>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</si>
  <si>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</si>
  <si>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</si>
  <si>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</si>
  <si>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</si>
  <si>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</si>
  <si>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</si>
  <si>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</si>
  <si>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</si>
  <si>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</si>
  <si>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</si>
  <si>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</si>
  <si>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</si>
  <si>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</si>
  <si>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</si>
  <si>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</si>
  <si>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</si>
  <si>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</si>
  <si>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</si>
  <si>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</si>
  <si>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</si>
  <si>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</si>
  <si>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</si>
  <si>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</si>
  <si>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</si>
  <si>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</si>
  <si>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</si>
  <si>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</si>
  <si>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</si>
  <si>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</si>
  <si>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</si>
  <si>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</si>
  <si>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</si>
  <si>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</si>
  <si>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</si>
  <si>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</si>
  <si>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</si>
  <si>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</si>
  <si>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</si>
  <si>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</si>
  <si>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</si>
  <si>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</si>
  <si>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</si>
  <si>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</si>
  <si>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</si>
  <si>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</si>
  <si>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</si>
  <si>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</si>
  <si>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</si>
  <si>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</si>
  <si>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</si>
  <si>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</si>
  <si>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</si>
  <si>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</si>
  <si>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</si>
  <si>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</si>
  <si>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</si>
  <si>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</si>
  <si>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</si>
  <si>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</si>
  <si>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</si>
  <si>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</si>
  <si>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</si>
  <si>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</si>
  <si>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</si>
  <si>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</si>
  <si>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</si>
  <si>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</si>
  <si>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</si>
  <si>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</si>
  <si>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</si>
  <si>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</si>
  <si>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</si>
  <si>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</si>
  <si>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</si>
  <si>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</si>
  <si>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</si>
  <si>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</si>
  <si>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</si>
  <si>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</si>
  <si>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</si>
  <si>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</si>
  <si>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</si>
  <si>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</si>
  <si>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</si>
  <si>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</si>
  <si>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</si>
  <si>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</si>
  <si>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</si>
  <si>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</si>
  <si>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</si>
  <si>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</si>
  <si>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</si>
  <si>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</si>
  <si>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</si>
  <si>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</si>
  <si>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</si>
  <si>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</si>
  <si>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</si>
  <si>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</si>
  <si>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</si>
  <si>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</si>
  <si>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</si>
  <si>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</si>
  <si>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</si>
  <si>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</si>
  <si>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</si>
  <si>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</si>
  <si>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</si>
  <si>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</si>
  <si>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</si>
  <si>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</si>
  <si>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</si>
  <si>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</si>
  <si>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</si>
  <si>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</si>
  <si>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</si>
  <si>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</si>
  <si>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</si>
  <si>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</si>
  <si>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</si>
  <si>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</si>
  <si>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</si>
  <si>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</si>
  <si>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</si>
  <si>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</si>
  <si>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</si>
  <si>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</si>
  <si>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</si>
  <si>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</si>
  <si>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</si>
  <si>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</si>
  <si>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</si>
  <si>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</si>
  <si>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</si>
  <si>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</si>
  <si>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</si>
  <si>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</si>
  <si>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</si>
  <si>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</si>
  <si>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</si>
  <si>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</si>
  <si>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</si>
  <si>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</si>
  <si>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</si>
  <si>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</si>
  <si>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</si>
  <si>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</si>
  <si>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</si>
  <si>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</si>
  <si>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</si>
  <si>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</si>
  <si>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</si>
  <si>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</si>
  <si>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</si>
  <si>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</si>
  <si>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</si>
  <si>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</si>
  <si>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</si>
  <si>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</si>
  <si>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</si>
  <si>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</si>
  <si>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</si>
  <si>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</si>
  <si>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</si>
  <si>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</si>
  <si>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</si>
  <si>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</si>
  <si>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</si>
  <si>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</si>
  <si>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</si>
  <si>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</si>
  <si>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</si>
  <si>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</si>
  <si>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</si>
  <si>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</si>
  <si>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</si>
  <si>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</si>
  <si>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</si>
  <si>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</si>
  <si>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</si>
  <si>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</si>
  <si>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</si>
  <si>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</si>
  <si>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</si>
  <si>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</si>
  <si>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</si>
  <si>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</si>
  <si>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</si>
  <si>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</si>
  <si>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</si>
  <si>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</si>
  <si>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</si>
  <si>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</si>
  <si>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</si>
  <si>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</si>
  <si>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</si>
  <si>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</si>
  <si>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</si>
  <si>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</si>
  <si>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</si>
  <si>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</si>
  <si>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</si>
  <si>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</si>
  <si>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</si>
  <si>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</si>
  <si>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</si>
  <si>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</si>
  <si>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</si>
  <si>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</si>
  <si>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</si>
  <si>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</si>
  <si>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</si>
  <si>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</si>
  <si>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</si>
  <si>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</si>
  <si>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</si>
  <si>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</si>
  <si>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</si>
  <si>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</si>
  <si>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</si>
  <si>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</si>
  <si>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</si>
  <si>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</si>
  <si>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</si>
  <si>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</si>
  <si>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</si>
  <si>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</si>
  <si>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</si>
  <si>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</si>
  <si>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</si>
  <si>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</si>
  <si>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</si>
  <si>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</si>
  <si>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</si>
  <si>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</si>
  <si>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</si>
  <si>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</si>
  <si>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</si>
  <si>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</si>
  <si>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</si>
  <si>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</si>
  <si>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</si>
  <si>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</si>
  <si>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</si>
  <si>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</si>
  <si>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</si>
  <si>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</si>
  <si>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</si>
  <si>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</si>
  <si>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</si>
  <si>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</si>
  <si>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</si>
  <si>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</si>
  <si>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</si>
  <si>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</si>
  <si>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</si>
  <si>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</si>
  <si>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</si>
  <si>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</si>
  <si>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</si>
  <si>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</si>
  <si>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</si>
  <si>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</si>
  <si>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</si>
  <si>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</si>
  <si>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</si>
  <si>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</si>
  <si>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</si>
  <si>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</si>
  <si>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</si>
  <si>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</si>
  <si>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</si>
  <si>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</si>
  <si>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</si>
  <si>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</si>
  <si>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</si>
  <si>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</si>
  <si>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</si>
  <si>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</si>
  <si>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</si>
  <si>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</si>
  <si>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</si>
  <si>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</si>
  <si>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</si>
  <si>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</si>
  <si>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</si>
  <si>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</si>
  <si>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</si>
  <si>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</si>
  <si>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</si>
  <si>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</si>
  <si>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</si>
  <si>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</si>
  <si>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</si>
  <si>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</si>
  <si>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</si>
  <si>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</si>
  <si>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</si>
  <si>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</si>
  <si>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</si>
  <si>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</si>
  <si>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</si>
  <si>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</si>
  <si>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</si>
  <si>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</si>
  <si>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</si>
  <si>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</si>
  <si>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</si>
  <si>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</si>
  <si>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</si>
  <si>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</si>
  <si>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</si>
  <si>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</si>
  <si>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</si>
  <si>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</si>
  <si>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</si>
  <si>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</si>
  <si>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</si>
  <si>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</si>
  <si>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</si>
  <si>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</si>
  <si>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</si>
  <si>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</si>
  <si>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</si>
  <si>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</si>
  <si>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</si>
  <si>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</si>
  <si>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</si>
  <si>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</si>
  <si>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</si>
  <si>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</si>
  <si>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</si>
  <si>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</si>
  <si>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</si>
  <si>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</si>
  <si>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</si>
  <si>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</si>
  <si>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</si>
  <si>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</si>
  <si>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</si>
  <si>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</si>
  <si>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</si>
  <si>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</si>
  <si>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</si>
  <si>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</si>
  <si>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</si>
  <si>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</si>
  <si>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</si>
  <si>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</si>
  <si>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</si>
  <si>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</si>
  <si>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</si>
  <si>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</si>
  <si>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</si>
  <si>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</si>
  <si>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</si>
  <si>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</si>
  <si>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</si>
  <si>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</si>
  <si>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</si>
  <si>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</si>
  <si>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</si>
  <si>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</si>
  <si>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</si>
  <si>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</si>
  <si>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</si>
  <si>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</si>
  <si>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</si>
  <si>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</si>
  <si>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</si>
  <si>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</si>
  <si>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</si>
  <si>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</si>
  <si>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</si>
  <si>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</si>
  <si>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</si>
  <si>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</si>
  <si>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</si>
  <si>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</si>
  <si>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</si>
  <si>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</si>
  <si>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</si>
  <si>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</si>
  <si>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</si>
  <si>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PARA EL DESARROLLO, LA CONVIVENVIA Y EL TERRITORIO DEL AFRO DESCENDIENTE CONVITE</t>
  </si>
  <si>
    <t>INSTITUTO COLOMBIANO DE BIENESTAR FAMILIAR ICBF</t>
  </si>
  <si>
    <t>INSTITUCION EDUCATIVA INSTITUTO TECNICO POPULAR DE LA COSTA</t>
  </si>
  <si>
    <t>AFROHOGAR PACIFICO</t>
  </si>
  <si>
    <t>001/2016</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</si>
  <si>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</si>
  <si>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</si>
  <si>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</si>
  <si>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</si>
  <si>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</si>
  <si>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</si>
  <si>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</si>
  <si>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</si>
  <si>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</si>
  <si>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52004462020</t>
  </si>
  <si>
    <t>52001982020</t>
  </si>
  <si>
    <t>52002022020</t>
  </si>
  <si>
    <t>1259</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</si>
  <si>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</si>
  <si>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SAMIR ADOLFO ESTACIO QUIÑONES</t>
  </si>
  <si>
    <t>educandoporlapaz19@hotmail.com</t>
  </si>
  <si>
    <t>2021-76-10001936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</si>
  <si>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</si>
  <si>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CL 4 A 64 B 23 CALLE LA LOMA - BUENAVENTURA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</si>
</sst>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Normal="90" zoomScaleSheetLayoutView="40" zoomScalePageLayoutView="40" workbookViewId="0">
      <selection activeCell="D21" sqref="D21"/>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2" t="s">
        <v>2654</v>
      </c>
      <c r="D2" s="203"/>
      <c r="E2" s="203"/>
      <c r="F2" s="203"/>
      <c r="G2" s="203"/>
      <c r="H2" s="203"/>
      <c r="I2" s="203"/>
      <c r="J2" s="203"/>
      <c r="K2" s="203"/>
      <c r="L2" s="178" t="s">
        <v>2640</v>
      </c>
      <c r="M2" s="178"/>
      <c r="N2" s="186" t="s">
        <v>2641</v>
      </c>
      <c r="O2" s="187"/>
    </row>
    <row r="3" spans="1:20" ht="33" customHeight="1" x14ac:dyDescent="0.2">
      <c r="A3" s="9"/>
      <c r="B3" s="8"/>
      <c r="C3" s="204"/>
      <c r="D3" s="205"/>
      <c r="E3" s="205"/>
      <c r="F3" s="205"/>
      <c r="G3" s="205"/>
      <c r="H3" s="205"/>
      <c r="I3" s="205"/>
      <c r="J3" s="205"/>
      <c r="K3" s="205"/>
      <c r="L3" s="188" t="s">
        <v>1</v>
      </c>
      <c r="M3" s="188"/>
      <c r="N3" s="188" t="s">
        <v>2642</v>
      </c>
      <c r="O3" s="190"/>
    </row>
    <row r="4" spans="1:20" ht="24.75" customHeight="1" thickBot="1" x14ac:dyDescent="0.25">
      <c r="A4" s="10"/>
      <c r="B4" s="12"/>
      <c r="C4" s="206"/>
      <c r="D4" s="207"/>
      <c r="E4" s="207"/>
      <c r="F4" s="207"/>
      <c r="G4" s="207"/>
      <c r="H4" s="207"/>
      <c r="I4" s="207"/>
      <c r="J4" s="207"/>
      <c r="K4" s="207"/>
      <c r="L4" s="191" t="s">
        <v>0</v>
      </c>
      <c r="M4" s="191"/>
      <c r="N4" s="191"/>
      <c r="O4" s="192"/>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5" t="s">
        <v>2697</v>
      </c>
      <c r="D15" s="35"/>
      <c r="E15" s="35"/>
      <c r="F15" s="5"/>
      <c r="G15" s="32" t="s">
        <v>1168</v>
      </c>
      <c r="H15" s="103" t="s">
        <v>110</v>
      </c>
      <c r="I15" s="32" t="s">
        <v>2624</v>
      </c>
      <c r="J15" s="108" t="s">
        <v>2626</v>
      </c>
      <c r="L15" s="208" t="s">
        <v>8</v>
      </c>
      <c r="M15" s="208"/>
      <c r="N15" s="127"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9" t="s">
        <v>21</v>
      </c>
      <c r="B17" s="180"/>
      <c r="C17" s="180"/>
      <c r="D17" s="180"/>
      <c r="E17" s="180"/>
      <c r="F17" s="180"/>
      <c r="G17" s="180"/>
      <c r="H17" s="179" t="s">
        <v>12</v>
      </c>
      <c r="I17" s="180"/>
      <c r="J17" s="180"/>
      <c r="K17" s="180"/>
      <c r="L17" s="180"/>
      <c r="M17" s="180"/>
      <c r="N17" s="180"/>
      <c r="O17" s="181"/>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
      <c r="A20" s="9"/>
      <c r="B20" s="109">
        <v>901029783</v>
      </c>
      <c r="C20" s="5"/>
      <c r="D20" s="73"/>
      <c r="E20" s="5"/>
      <c r="F20" s="5"/>
      <c r="G20" s="5"/>
      <c r="H20" s="185"/>
      <c r="I20" s="148" t="s">
        <v>1155</v>
      </c>
      <c r="J20" s="149" t="s">
        <v>1039</v>
      </c>
      <c r="K20" s="150">
        <v>4201730946</v>
      </c>
      <c r="L20" s="151">
        <v>44246</v>
      </c>
      <c r="M20" s="151">
        <v>44561</v>
      </c>
      <c r="N20" s="134">
        <f>+(M20-L20)/30</f>
        <v>10.5</v>
      </c>
      <c r="O20" s="137"/>
      <c r="U20" s="133"/>
      <c r="V20" s="105">
        <f ca="1">NOW()</f>
        <v>44192.951908333336</v>
      </c>
      <c r="W20" s="105">
        <f ca="1">NOW()</f>
        <v>44192.951908333336</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09" t="s">
        <v>2</v>
      </c>
      <c r="C37" s="209"/>
      <c r="D37" s="209"/>
      <c r="E37" s="209"/>
      <c r="F37" s="209"/>
      <c r="G37" s="5"/>
      <c r="H37" s="128"/>
      <c r="I37" s="129"/>
      <c r="J37" s="129"/>
      <c r="K37" s="129"/>
      <c r="L37" s="129"/>
      <c r="M37" s="129"/>
      <c r="N37" s="129"/>
      <c r="O37" s="130"/>
    </row>
    <row r="38" spans="1:16" ht="21" customHeight="1" x14ac:dyDescent="0.2">
      <c r="A38" s="9"/>
      <c r="B38" s="177" t="str">
        <f>VLOOKUP(B20,EAS!A2:B1439,2,0)</f>
        <v>CORPORACION SOCIAL, EDUCATIVA Y PRODUCTIVA DEL PACIFICO Y COLOMBIA EDUCANDO AL NIÑO POR LA PAZ DE COLOMBIA</v>
      </c>
      <c r="C38" s="177"/>
      <c r="D38" s="177"/>
      <c r="E38" s="177"/>
      <c r="F38" s="177"/>
      <c r="G38" s="5"/>
      <c r="H38" s="131"/>
      <c r="I38" s="189" t="s">
        <v>7</v>
      </c>
      <c r="J38" s="189"/>
      <c r="K38" s="189"/>
      <c r="L38" s="189"/>
      <c r="M38" s="189"/>
      <c r="N38" s="189"/>
      <c r="O38" s="132"/>
    </row>
    <row r="39" spans="1:16" ht="43" customHeight="1" thickBot="1" x14ac:dyDescent="0.25">
      <c r="A39" s="10"/>
      <c r="B39" s="11"/>
      <c r="C39" s="11"/>
      <c r="D39" s="11"/>
      <c r="E39" s="11"/>
      <c r="F39" s="11"/>
      <c r="G39" s="11"/>
      <c r="H39" s="10"/>
      <c r="I39" s="221" t="s">
        <v>2698</v>
      </c>
      <c r="J39" s="221"/>
      <c r="K39" s="221"/>
      <c r="L39" s="221"/>
      <c r="M39" s="221"/>
      <c r="N39" s="221"/>
      <c r="O39" s="12"/>
    </row>
    <row r="40" spans="1:16" ht="16" thickBot="1" x14ac:dyDescent="0.25"/>
    <row r="41" spans="1:16" s="19" customFormat="1" ht="31.5" customHeight="1" thickBot="1" x14ac:dyDescent="0.25">
      <c r="A41" s="179" t="s">
        <v>3</v>
      </c>
      <c r="B41" s="180"/>
      <c r="C41" s="180"/>
      <c r="D41" s="180"/>
      <c r="E41" s="180"/>
      <c r="F41" s="180"/>
      <c r="G41" s="180"/>
      <c r="H41" s="180"/>
      <c r="I41" s="180"/>
      <c r="J41" s="180"/>
      <c r="K41" s="180"/>
      <c r="L41" s="180"/>
      <c r="M41" s="180"/>
      <c r="N41" s="180"/>
      <c r="O41" s="181"/>
      <c r="P41" s="76"/>
    </row>
    <row r="42" spans="1:16" ht="8.25" customHeight="1" thickBot="1" x14ac:dyDescent="0.25"/>
    <row r="43" spans="1:16" s="19" customFormat="1" ht="31.5" customHeight="1" thickBot="1" x14ac:dyDescent="0.25">
      <c r="A43" s="239" t="s">
        <v>4</v>
      </c>
      <c r="B43" s="240"/>
      <c r="C43" s="240"/>
      <c r="D43" s="240"/>
      <c r="E43" s="240"/>
      <c r="F43" s="240"/>
      <c r="G43" s="240"/>
      <c r="H43" s="240"/>
      <c r="I43" s="240"/>
      <c r="J43" s="240"/>
      <c r="K43" s="240"/>
      <c r="L43" s="240"/>
      <c r="M43" s="240"/>
      <c r="N43" s="240"/>
      <c r="O43" s="241"/>
      <c r="P43" s="76"/>
    </row>
    <row r="44" spans="1:16" ht="15" customHeight="1" x14ac:dyDescent="0.2">
      <c r="A44" s="242" t="s">
        <v>2655</v>
      </c>
      <c r="B44" s="243"/>
      <c r="C44" s="243"/>
      <c r="D44" s="243"/>
      <c r="E44" s="243"/>
      <c r="F44" s="243"/>
      <c r="G44" s="243"/>
      <c r="H44" s="243"/>
      <c r="I44" s="243"/>
      <c r="J44" s="243"/>
      <c r="K44" s="243"/>
      <c r="L44" s="243"/>
      <c r="M44" s="243"/>
      <c r="N44" s="243"/>
      <c r="O44" s="244"/>
    </row>
    <row r="45" spans="1:16" x14ac:dyDescent="0.2">
      <c r="A45" s="245"/>
      <c r="B45" s="246"/>
      <c r="C45" s="246"/>
      <c r="D45" s="246"/>
      <c r="E45" s="246"/>
      <c r="F45" s="246"/>
      <c r="G45" s="246"/>
      <c r="H45" s="246"/>
      <c r="I45" s="246"/>
      <c r="J45" s="246"/>
      <c r="K45" s="246"/>
      <c r="L45" s="246"/>
      <c r="M45" s="246"/>
      <c r="N45" s="246"/>
      <c r="O45" s="247"/>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2676</v>
      </c>
      <c r="C48" s="112" t="s">
        <v>32</v>
      </c>
      <c r="D48" s="110" t="s">
        <v>2680</v>
      </c>
      <c r="E48" s="144">
        <v>42401</v>
      </c>
      <c r="F48" s="144">
        <v>42719</v>
      </c>
      <c r="G48" s="159">
        <f>IF(AND(E48&lt;&gt;"",F48&lt;&gt;""),((F48-E48)/30),"")</f>
        <v>10.6</v>
      </c>
      <c r="H48" s="114" t="s">
        <v>2684</v>
      </c>
      <c r="I48" s="113" t="s">
        <v>110</v>
      </c>
      <c r="J48" s="113" t="s">
        <v>819</v>
      </c>
      <c r="K48" s="116">
        <v>60000000</v>
      </c>
      <c r="L48" s="115" t="s">
        <v>1148</v>
      </c>
      <c r="M48" s="117">
        <v>1</v>
      </c>
      <c r="N48" s="115" t="s">
        <v>27</v>
      </c>
      <c r="O48" s="115" t="s">
        <v>26</v>
      </c>
      <c r="P48" s="78"/>
    </row>
    <row r="49" spans="1:16" s="6" customFormat="1" ht="24.75" customHeight="1" x14ac:dyDescent="0.2">
      <c r="A49" s="142">
        <v>2</v>
      </c>
      <c r="B49" s="111" t="s">
        <v>2677</v>
      </c>
      <c r="C49" s="112" t="s">
        <v>31</v>
      </c>
      <c r="D49" s="110" t="s">
        <v>2693</v>
      </c>
      <c r="E49" s="144">
        <v>42720</v>
      </c>
      <c r="F49" s="144">
        <v>43084</v>
      </c>
      <c r="G49" s="159">
        <f t="shared" ref="G49:G50" si="2">IF(AND(E49&lt;&gt;"",F49&lt;&gt;""),((F49-E49)/30),"")</f>
        <v>12.133333333333333</v>
      </c>
      <c r="H49" s="114" t="s">
        <v>2694</v>
      </c>
      <c r="I49" s="113" t="s">
        <v>1155</v>
      </c>
      <c r="J49" s="113" t="s">
        <v>1039</v>
      </c>
      <c r="K49" s="122">
        <v>841654102</v>
      </c>
      <c r="L49" s="115" t="s">
        <v>1148</v>
      </c>
      <c r="M49" s="117">
        <v>1</v>
      </c>
      <c r="N49" s="115" t="s">
        <v>27</v>
      </c>
      <c r="O49" s="115" t="s">
        <v>26</v>
      </c>
      <c r="P49" s="78"/>
    </row>
    <row r="50" spans="1:16" s="6" customFormat="1" ht="24.75" customHeight="1" x14ac:dyDescent="0.2">
      <c r="A50" s="142">
        <v>3</v>
      </c>
      <c r="B50" s="111" t="s">
        <v>2676</v>
      </c>
      <c r="C50" s="112" t="s">
        <v>32</v>
      </c>
      <c r="D50" s="110" t="s">
        <v>2681</v>
      </c>
      <c r="E50" s="144">
        <v>42768</v>
      </c>
      <c r="F50" s="144">
        <v>43069</v>
      </c>
      <c r="G50" s="159">
        <f t="shared" si="2"/>
        <v>10.033333333333333</v>
      </c>
      <c r="H50" s="119" t="s">
        <v>2685</v>
      </c>
      <c r="I50" s="113" t="s">
        <v>110</v>
      </c>
      <c r="J50" s="113" t="s">
        <v>819</v>
      </c>
      <c r="K50" s="116">
        <v>85000000</v>
      </c>
      <c r="L50" s="115" t="s">
        <v>1148</v>
      </c>
      <c r="M50" s="117">
        <v>1</v>
      </c>
      <c r="N50" s="115" t="s">
        <v>27</v>
      </c>
      <c r="O50" s="115" t="s">
        <v>26</v>
      </c>
      <c r="P50" s="78"/>
    </row>
    <row r="51" spans="1:16" s="6" customFormat="1" ht="24.75" customHeight="1" outlineLevel="1" x14ac:dyDescent="0.2">
      <c r="A51" s="142">
        <v>4</v>
      </c>
      <c r="B51" s="111" t="s">
        <v>2678</v>
      </c>
      <c r="C51" s="112" t="s">
        <v>32</v>
      </c>
      <c r="D51" s="110" t="s">
        <v>2682</v>
      </c>
      <c r="E51" s="144">
        <v>43160</v>
      </c>
      <c r="F51" s="144">
        <v>43434</v>
      </c>
      <c r="G51" s="159">
        <f t="shared" ref="G51:G107" si="3">IF(AND(E51&lt;&gt;"",F51&lt;&gt;""),((F51-E51)/30),"")</f>
        <v>9.1333333333333329</v>
      </c>
      <c r="H51" s="114" t="s">
        <v>2686</v>
      </c>
      <c r="I51" s="113" t="s">
        <v>110</v>
      </c>
      <c r="J51" s="113" t="s">
        <v>819</v>
      </c>
      <c r="K51" s="116">
        <v>89000000</v>
      </c>
      <c r="L51" s="115" t="s">
        <v>1148</v>
      </c>
      <c r="M51" s="117">
        <v>1</v>
      </c>
      <c r="N51" s="115" t="s">
        <v>27</v>
      </c>
      <c r="O51" s="115" t="s">
        <v>26</v>
      </c>
      <c r="P51" s="78"/>
    </row>
    <row r="52" spans="1:16" s="7" customFormat="1" ht="24.75" customHeight="1" outlineLevel="1" x14ac:dyDescent="0.2">
      <c r="A52" s="143">
        <v>5</v>
      </c>
      <c r="B52" s="111" t="s">
        <v>2679</v>
      </c>
      <c r="C52" s="112" t="s">
        <v>32</v>
      </c>
      <c r="D52" s="110" t="s">
        <v>2683</v>
      </c>
      <c r="E52" s="144">
        <v>43497</v>
      </c>
      <c r="F52" s="144">
        <v>43799</v>
      </c>
      <c r="G52" s="159">
        <f t="shared" si="3"/>
        <v>10.066666666666666</v>
      </c>
      <c r="H52" s="119" t="s">
        <v>2687</v>
      </c>
      <c r="I52" s="113" t="s">
        <v>110</v>
      </c>
      <c r="J52" s="113" t="s">
        <v>819</v>
      </c>
      <c r="K52" s="116">
        <v>95000000</v>
      </c>
      <c r="L52" s="115" t="s">
        <v>1148</v>
      </c>
      <c r="M52" s="117">
        <v>1</v>
      </c>
      <c r="N52" s="115" t="s">
        <v>27</v>
      </c>
      <c r="O52" s="115" t="s">
        <v>26</v>
      </c>
      <c r="P52" s="79"/>
    </row>
    <row r="53" spans="1:16" s="7" customFormat="1" ht="24.75" customHeight="1" outlineLevel="1" x14ac:dyDescent="0.2">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39" t="s">
        <v>2633</v>
      </c>
      <c r="B109" s="240"/>
      <c r="C109" s="240"/>
      <c r="D109" s="240"/>
      <c r="E109" s="240"/>
      <c r="F109" s="240"/>
      <c r="G109" s="240"/>
      <c r="H109" s="240"/>
      <c r="I109" s="240"/>
      <c r="J109" s="240"/>
      <c r="K109" s="240"/>
      <c r="L109" s="240"/>
      <c r="M109" s="240"/>
      <c r="N109" s="240"/>
      <c r="O109" s="241"/>
      <c r="P109" s="76"/>
    </row>
    <row r="110" spans="1:16" ht="15" customHeight="1" x14ac:dyDescent="0.2">
      <c r="A110" s="242" t="s">
        <v>2656</v>
      </c>
      <c r="B110" s="243"/>
      <c r="C110" s="243"/>
      <c r="D110" s="243"/>
      <c r="E110" s="243"/>
      <c r="F110" s="243"/>
      <c r="G110" s="243"/>
      <c r="H110" s="243"/>
      <c r="I110" s="243"/>
      <c r="J110" s="243"/>
      <c r="K110" s="243"/>
      <c r="L110" s="243"/>
      <c r="M110" s="243"/>
      <c r="N110" s="243"/>
      <c r="O110" s="244"/>
    </row>
    <row r="111" spans="1:16" ht="16" thickBot="1" x14ac:dyDescent="0.25">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25">
      <c r="I112" s="227" t="s">
        <v>9</v>
      </c>
      <c r="J112" s="228"/>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2665</v>
      </c>
      <c r="C114" s="162" t="s">
        <v>31</v>
      </c>
      <c r="D114" s="120" t="s">
        <v>2691</v>
      </c>
      <c r="E114" s="144">
        <v>43886</v>
      </c>
      <c r="F114" s="144">
        <v>44196</v>
      </c>
      <c r="G114" s="159">
        <f>IF(AND(E114&lt;&gt;"",F114&lt;&gt;""),((F114-E114)/30),"")</f>
        <v>10.333333333333334</v>
      </c>
      <c r="H114" s="121" t="s">
        <v>2688</v>
      </c>
      <c r="I114" s="120" t="s">
        <v>110</v>
      </c>
      <c r="J114" s="120" t="s">
        <v>773</v>
      </c>
      <c r="K114" s="122">
        <v>1221318693</v>
      </c>
      <c r="L114" s="100">
        <f>+IF(AND(K114&gt;0,O114="Ejecución"),(K114/877802)*Tabla28[[#This Row],[% participación]],IF(AND(K114&gt;0,O114&lt;&gt;"Ejecución"),"-",""))</f>
        <v>1391.3373323369051</v>
      </c>
      <c r="M114" s="123" t="s">
        <v>1148</v>
      </c>
      <c r="N114" s="172">
        <v>1</v>
      </c>
      <c r="O114" s="161" t="s">
        <v>1150</v>
      </c>
      <c r="P114" s="78"/>
    </row>
    <row r="115" spans="1:16" s="6" customFormat="1" ht="24.75" customHeight="1" x14ac:dyDescent="0.2">
      <c r="A115" s="142">
        <v>2</v>
      </c>
      <c r="B115" s="160" t="s">
        <v>2665</v>
      </c>
      <c r="C115" s="162" t="s">
        <v>31</v>
      </c>
      <c r="D115" s="120" t="s">
        <v>2692</v>
      </c>
      <c r="E115" s="144">
        <v>43886</v>
      </c>
      <c r="F115" s="144">
        <v>44196</v>
      </c>
      <c r="G115" s="159">
        <f t="shared" ref="G115:G116" si="4">IF(AND(E115&lt;&gt;"",F115&lt;&gt;""),((F115-E115)/30),"")</f>
        <v>10.333333333333334</v>
      </c>
      <c r="H115" s="64" t="s">
        <v>2688</v>
      </c>
      <c r="I115" s="63" t="s">
        <v>110</v>
      </c>
      <c r="J115" s="63" t="s">
        <v>819</v>
      </c>
      <c r="K115" s="68">
        <v>1900810509</v>
      </c>
      <c r="L115" s="100">
        <f>+IF(AND(K115&gt;0,O115="Ejecución"),(K115/877802)*Tabla28[[#This Row],[% participación]],IF(AND(K115&gt;0,O115&lt;&gt;"Ejecución"),"-",""))</f>
        <v>2165.4205720652267</v>
      </c>
      <c r="M115" s="65" t="s">
        <v>1148</v>
      </c>
      <c r="N115" s="172">
        <v>1</v>
      </c>
      <c r="O115" s="161" t="s">
        <v>1150</v>
      </c>
      <c r="P115" s="78"/>
    </row>
    <row r="116" spans="1:16" s="6" customFormat="1" ht="24.75" customHeight="1" x14ac:dyDescent="0.2">
      <c r="A116" s="142">
        <v>3</v>
      </c>
      <c r="B116" s="160" t="s">
        <v>2665</v>
      </c>
      <c r="C116" s="162" t="s">
        <v>31</v>
      </c>
      <c r="D116" s="120" t="s">
        <v>2692</v>
      </c>
      <c r="E116" s="144">
        <v>43886</v>
      </c>
      <c r="F116" s="144">
        <v>44196</v>
      </c>
      <c r="G116" s="159">
        <f t="shared" si="4"/>
        <v>10.333333333333334</v>
      </c>
      <c r="H116" s="64" t="s">
        <v>2688</v>
      </c>
      <c r="I116" s="63" t="s">
        <v>110</v>
      </c>
      <c r="J116" s="63" t="s">
        <v>796</v>
      </c>
      <c r="K116" s="68">
        <v>1900810509</v>
      </c>
      <c r="L116" s="100">
        <f>+IF(AND(K116&gt;0,O116="Ejecución"),(K116/877802)*Tabla28[[#This Row],[% participación]],IF(AND(K116&gt;0,O116&lt;&gt;"Ejecución"),"-",""))</f>
        <v>2165.4205720652267</v>
      </c>
      <c r="M116" s="65" t="s">
        <v>1148</v>
      </c>
      <c r="N116" s="172">
        <v>1</v>
      </c>
      <c r="O116" s="161" t="s">
        <v>1150</v>
      </c>
      <c r="P116" s="78"/>
    </row>
    <row r="117" spans="1:16" s="6" customFormat="1" ht="24.75" customHeight="1" outlineLevel="1" x14ac:dyDescent="0.2">
      <c r="A117" s="142">
        <v>4</v>
      </c>
      <c r="B117" s="160" t="s">
        <v>2665</v>
      </c>
      <c r="C117" s="162" t="s">
        <v>31</v>
      </c>
      <c r="D117" s="63" t="s">
        <v>2690</v>
      </c>
      <c r="E117" s="144">
        <v>44168</v>
      </c>
      <c r="F117" s="144">
        <v>44773</v>
      </c>
      <c r="G117" s="159">
        <f t="shared" ref="G117:G159" si="5">IF(AND(E117&lt;&gt;"",F117&lt;&gt;""),((F117-E117)/30),"")</f>
        <v>20.166666666666668</v>
      </c>
      <c r="H117" s="64" t="s">
        <v>2689</v>
      </c>
      <c r="I117" s="63" t="s">
        <v>110</v>
      </c>
      <c r="J117" s="63" t="s">
        <v>819</v>
      </c>
      <c r="K117" s="68">
        <v>3770052172</v>
      </c>
      <c r="L117" s="100">
        <f>+IF(AND(K117&gt;0,O117="Ejecución"),(K117/877802)*Tabla28[[#This Row],[% participación]],IF(AND(K117&gt;0,O117&lt;&gt;"Ejecución"),"-",""))</f>
        <v>4294.8776284401265</v>
      </c>
      <c r="M117" s="65" t="s">
        <v>1148</v>
      </c>
      <c r="N117" s="172">
        <v>1</v>
      </c>
      <c r="O117" s="161" t="s">
        <v>1150</v>
      </c>
      <c r="P117" s="78"/>
    </row>
    <row r="118" spans="1:16" s="7" customFormat="1" ht="24.75" customHeight="1" outlineLevel="1" x14ac:dyDescent="0.2">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09" t="s">
        <v>2614</v>
      </c>
      <c r="C165" s="209"/>
      <c r="D165" s="209"/>
      <c r="E165" s="8"/>
      <c r="F165" s="5"/>
      <c r="G165" s="233" t="s">
        <v>2614</v>
      </c>
      <c r="H165" s="233"/>
      <c r="I165" s="234" t="s">
        <v>1164</v>
      </c>
      <c r="J165" s="235"/>
      <c r="K165" s="235"/>
      <c r="L165" s="235"/>
      <c r="M165" s="235"/>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36" t="s">
        <v>2643</v>
      </c>
      <c r="J167" s="237"/>
      <c r="K167" s="237"/>
      <c r="L167" s="237"/>
      <c r="M167" s="237"/>
      <c r="N167" s="237"/>
      <c r="O167" s="238"/>
      <c r="U167" s="51"/>
    </row>
    <row r="168" spans="1:28" x14ac:dyDescent="0.2">
      <c r="A168" s="9"/>
      <c r="B168" s="222" t="s">
        <v>2658</v>
      </c>
      <c r="C168" s="222"/>
      <c r="D168" s="222"/>
      <c r="E168" s="8"/>
      <c r="F168" s="5"/>
      <c r="H168" s="81" t="s">
        <v>2657</v>
      </c>
      <c r="I168" s="236"/>
      <c r="J168" s="237"/>
      <c r="K168" s="237"/>
      <c r="L168" s="237"/>
      <c r="M168" s="237"/>
      <c r="N168" s="237"/>
      <c r="O168" s="23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9" t="s">
        <v>2668</v>
      </c>
      <c r="B172" s="180"/>
      <c r="C172" s="180"/>
      <c r="D172" s="180"/>
      <c r="E172" s="180"/>
      <c r="F172" s="180"/>
      <c r="G172" s="180"/>
      <c r="H172" s="180"/>
      <c r="I172" s="180"/>
      <c r="J172" s="180"/>
      <c r="K172" s="180"/>
      <c r="L172" s="180"/>
      <c r="M172" s="180"/>
      <c r="N172" s="180"/>
      <c r="O172" s="181"/>
      <c r="P172" s="76"/>
    </row>
    <row r="173" spans="1:28" ht="15" customHeight="1" x14ac:dyDescent="0.2">
      <c r="A173" s="194" t="s">
        <v>2674</v>
      </c>
      <c r="B173" s="195"/>
      <c r="C173" s="195"/>
      <c r="D173" s="195"/>
      <c r="E173" s="195"/>
      <c r="F173" s="195"/>
      <c r="G173" s="195"/>
      <c r="H173" s="195"/>
      <c r="I173" s="195"/>
      <c r="J173" s="195"/>
      <c r="K173" s="195"/>
      <c r="L173" s="195"/>
      <c r="M173" s="195"/>
      <c r="N173" s="195"/>
      <c r="O173" s="196"/>
    </row>
    <row r="174" spans="1:28" ht="25" thickBot="1" x14ac:dyDescent="0.2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4" x14ac:dyDescent="0.2">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4" x14ac:dyDescent="0.2">
      <c r="A179" s="9"/>
      <c r="B179" s="220" t="s">
        <v>2669</v>
      </c>
      <c r="C179" s="220"/>
      <c r="D179" s="220"/>
      <c r="E179" s="170">
        <v>0.02</v>
      </c>
      <c r="F179" s="169">
        <v>0.03</v>
      </c>
      <c r="G179" s="164">
        <f>IF(F179&gt;0,SUM(E179+F179),"")</f>
        <v>0.05</v>
      </c>
      <c r="H179" s="5"/>
      <c r="I179" s="220" t="s">
        <v>2671</v>
      </c>
      <c r="J179" s="220"/>
      <c r="K179" s="220"/>
      <c r="L179" s="220"/>
      <c r="M179" s="171">
        <v>0.04</v>
      </c>
      <c r="O179" s="8"/>
      <c r="Q179" s="19"/>
      <c r="R179" s="158">
        <f>IF(M179&gt;0,SUM(L179+M179),"")</f>
        <v>0.04</v>
      </c>
      <c r="T179" s="19"/>
      <c r="U179" s="176" t="s">
        <v>1166</v>
      </c>
      <c r="V179" s="176"/>
      <c r="W179" s="176"/>
      <c r="X179" s="24">
        <v>0.02</v>
      </c>
      <c r="Y179" s="163"/>
      <c r="Z179" s="164" t="str">
        <f>IF(Y179&gt;0,SUM(E181+Y179),"")</f>
        <v/>
      </c>
      <c r="AA179" s="19"/>
      <c r="AB179" s="19"/>
    </row>
    <row r="180" spans="1:28" ht="24" hidden="1" x14ac:dyDescent="0.2">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4" hidden="1" x14ac:dyDescent="0.2">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4" hidden="1" x14ac:dyDescent="0.2">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5">
        <f>+SUM(G179:G182)</f>
        <v>0.05</v>
      </c>
      <c r="D185" s="91" t="s">
        <v>2628</v>
      </c>
      <c r="E185" s="94">
        <f>+(C185*SUM(K20:K35))</f>
        <v>210086547.30000001</v>
      </c>
      <c r="F185" s="92"/>
      <c r="G185" s="93"/>
      <c r="H185" s="88"/>
      <c r="I185" s="90" t="s">
        <v>2627</v>
      </c>
      <c r="J185" s="165">
        <f>+SUM(M179:M183)</f>
        <v>0.04</v>
      </c>
      <c r="K185" s="201" t="s">
        <v>2628</v>
      </c>
      <c r="L185" s="201"/>
      <c r="M185" s="94">
        <f>+J185*(SUM(K20:K35))</f>
        <v>168069237.84</v>
      </c>
      <c r="N185" s="95"/>
      <c r="O185" s="96"/>
    </row>
    <row r="186" spans="1:28" ht="16" thickBot="1" x14ac:dyDescent="0.25">
      <c r="A186" s="10"/>
      <c r="B186" s="97"/>
      <c r="C186" s="97"/>
      <c r="D186" s="97"/>
      <c r="E186" s="97"/>
      <c r="F186" s="97"/>
      <c r="G186" s="97"/>
      <c r="H186" s="97"/>
      <c r="I186" s="167" t="s">
        <v>2673</v>
      </c>
      <c r="J186" s="97"/>
      <c r="K186" s="97"/>
      <c r="L186" s="97"/>
      <c r="M186" s="97"/>
      <c r="N186" s="98"/>
      <c r="O186" s="99"/>
    </row>
    <row r="187" spans="1:28" ht="8.25" customHeight="1" thickBot="1" x14ac:dyDescent="0.25"/>
    <row r="188" spans="1:28" s="19" customFormat="1" ht="31.5" customHeight="1" thickBot="1" x14ac:dyDescent="0.25">
      <c r="A188" s="179" t="s">
        <v>18</v>
      </c>
      <c r="B188" s="180"/>
      <c r="C188" s="180"/>
      <c r="D188" s="180"/>
      <c r="E188" s="180"/>
      <c r="F188" s="180"/>
      <c r="G188" s="180"/>
      <c r="H188" s="180"/>
      <c r="I188" s="180"/>
      <c r="J188" s="180"/>
      <c r="K188" s="180"/>
      <c r="L188" s="180"/>
      <c r="M188" s="180"/>
      <c r="N188" s="180"/>
      <c r="O188" s="181"/>
      <c r="P188" s="76"/>
    </row>
    <row r="189" spans="1:28" ht="15" customHeight="1" x14ac:dyDescent="0.2">
      <c r="A189" s="194" t="s">
        <v>19</v>
      </c>
      <c r="B189" s="195"/>
      <c r="C189" s="195"/>
      <c r="D189" s="195"/>
      <c r="E189" s="195"/>
      <c r="F189" s="195"/>
      <c r="G189" s="195"/>
      <c r="H189" s="195"/>
      <c r="I189" s="195"/>
      <c r="J189" s="195"/>
      <c r="K189" s="195"/>
      <c r="L189" s="195"/>
      <c r="M189" s="195"/>
      <c r="N189" s="195"/>
      <c r="O189" s="196"/>
    </row>
    <row r="190" spans="1:28" ht="16" thickBot="1" x14ac:dyDescent="0.25">
      <c r="A190" s="197"/>
      <c r="B190" s="198"/>
      <c r="C190" s="198"/>
      <c r="D190" s="198"/>
      <c r="E190" s="198"/>
      <c r="F190" s="198"/>
      <c r="G190" s="198"/>
      <c r="H190" s="198"/>
      <c r="I190" s="198"/>
      <c r="J190" s="198"/>
      <c r="K190" s="198"/>
      <c r="L190" s="198"/>
      <c r="M190" s="198"/>
      <c r="N190" s="198"/>
      <c r="O190" s="199"/>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226" t="s">
        <v>2636</v>
      </c>
      <c r="C192" s="226"/>
      <c r="E192" s="5" t="s">
        <v>20</v>
      </c>
      <c r="H192" s="26" t="s">
        <v>24</v>
      </c>
      <c r="J192" s="5" t="s">
        <v>2637</v>
      </c>
      <c r="K192" s="5"/>
      <c r="M192" s="5"/>
      <c r="N192" s="5"/>
      <c r="O192" s="8"/>
      <c r="Q192" s="153"/>
      <c r="R192" s="154"/>
      <c r="S192" s="154"/>
      <c r="T192" s="153"/>
    </row>
    <row r="193" spans="1:18" x14ac:dyDescent="0.2">
      <c r="A193" s="9"/>
      <c r="C193" s="124">
        <v>42709</v>
      </c>
      <c r="D193" s="5"/>
      <c r="E193" s="125">
        <v>7038</v>
      </c>
      <c r="F193" s="5"/>
      <c r="G193" s="5"/>
      <c r="H193" s="146" t="s">
        <v>2695</v>
      </c>
      <c r="J193" s="5"/>
      <c r="K193" s="126">
        <v>42720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9" t="s">
        <v>29</v>
      </c>
      <c r="B197" s="180"/>
      <c r="C197" s="180"/>
      <c r="D197" s="180"/>
      <c r="E197" s="180"/>
      <c r="F197" s="180"/>
      <c r="G197" s="180"/>
      <c r="H197" s="180"/>
      <c r="I197" s="180"/>
      <c r="J197" s="180"/>
      <c r="K197" s="180"/>
      <c r="L197" s="180"/>
      <c r="M197" s="180"/>
      <c r="N197" s="180"/>
      <c r="O197" s="181"/>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193" t="s">
        <v>2659</v>
      </c>
      <c r="C199" s="193"/>
      <c r="D199" s="193"/>
      <c r="E199" s="193"/>
      <c r="F199" s="193"/>
      <c r="G199" s="193"/>
      <c r="H199" s="193"/>
      <c r="I199" s="193"/>
      <c r="J199" s="193"/>
      <c r="K199" s="193"/>
      <c r="L199" s="193"/>
      <c r="M199" s="193"/>
      <c r="N199" s="193"/>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2648</v>
      </c>
      <c r="C201" s="225"/>
      <c r="D201" s="225"/>
      <c r="E201" s="225"/>
      <c r="F201" s="225"/>
      <c r="G201" s="225"/>
      <c r="H201" s="225"/>
      <c r="I201" s="225"/>
      <c r="J201" s="225"/>
      <c r="K201" s="225"/>
      <c r="L201" s="225"/>
      <c r="M201" s="225"/>
      <c r="N201" s="22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2699</v>
      </c>
      <c r="J211" s="27" t="s">
        <v>2622</v>
      </c>
      <c r="K211" s="147" t="s">
        <v>2699</v>
      </c>
      <c r="L211" s="21"/>
      <c r="M211" s="21"/>
      <c r="N211" s="21"/>
      <c r="O211" s="8"/>
    </row>
    <row r="212" spans="1:15" x14ac:dyDescent="0.2">
      <c r="A212" s="9"/>
      <c r="B212" s="27" t="s">
        <v>2619</v>
      </c>
      <c r="C212" s="146" t="s">
        <v>2695</v>
      </c>
      <c r="D212" s="21"/>
      <c r="G212" s="27" t="s">
        <v>2621</v>
      </c>
      <c r="H212" s="147">
        <v>3163251056</v>
      </c>
      <c r="J212" s="27" t="s">
        <v>2623</v>
      </c>
      <c r="K212" s="146" t="s">
        <v>2696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2020-11-20T15:12:35Z</cp:lastPrinted>
  <dcterms:created xsi:type="dcterms:W3CDTF">2020-10-14T21:57:42Z</dcterms:created>
  <dcterms:modified xsi:type="dcterms:W3CDTF">2020-12-28T03:51:05Z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