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PLURAL/"/>
    </mc:Choice>
  </mc:AlternateContent>
  <xr:revisionPtr revIDLastSave="0" documentId="13_ncr:1_{BD5E69DE-9F2B-7647-A6EC-F40A3F252AAC}"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35840" windowHeight="2240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<sst xmlns="http://schemas.openxmlformats.org/spreadsheetml/2006/main" count="4731" uniqueCount="2731">
  <si>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</si>
  <si>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</si>
  <si>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</si>
  <si>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</si>
  <si>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</si>
  <si>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</si>
  <si>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</si>
  <si>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</si>
  <si>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</si>
  <si>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</si>
  <si>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</si>
  <si>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</si>
  <si>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</si>
  <si>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</si>
  <si>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</si>
  <si>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</si>
  <si>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</si>
  <si>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</si>
  <si>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</si>
  <si>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</si>
  <si>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</si>
  <si>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</si>
  <si>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</si>
  <si>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</si>
  <si>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</si>
  <si>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</si>
  <si>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</si>
  <si>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</si>
  <si>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</si>
  <si>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</si>
  <si>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</si>
  <si>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</si>
  <si>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</si>
  <si>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</si>
  <si>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</si>
  <si>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</si>
  <si>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</si>
  <si>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</si>
  <si>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</si>
  <si>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</si>
  <si>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</si>
  <si>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</si>
  <si>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</si>
  <si>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</si>
  <si>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</si>
  <si>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</si>
  <si>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</si>
  <si>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</si>
  <si>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</si>
  <si>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</si>
  <si>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</si>
  <si>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</si>
  <si>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</si>
  <si>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</si>
  <si>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</si>
  <si>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</si>
  <si>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</si>
  <si>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</si>
  <si>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</si>
  <si>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</si>
  <si>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</si>
  <si>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</si>
  <si>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</si>
  <si>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</si>
  <si>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</si>
  <si>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</si>
  <si>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</si>
  <si>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</si>
  <si>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</si>
  <si>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</si>
  <si>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</si>
  <si>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</si>
  <si>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</si>
  <si>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</si>
  <si>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</si>
  <si>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</si>
  <si>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</si>
  <si>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</si>
  <si>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</si>
  <si>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</si>
  <si>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</si>
  <si>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</si>
  <si>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</si>
  <si>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</si>
  <si>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</si>
  <si>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</si>
  <si>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</si>
  <si>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</si>
  <si>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</si>
  <si>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</si>
  <si>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</si>
  <si>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</si>
  <si>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</si>
  <si>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</si>
  <si>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</si>
  <si>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</si>
  <si>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</si>
  <si>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</si>
  <si>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</si>
  <si>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</si>
  <si>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</si>
  <si>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</si>
  <si>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</si>
  <si>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</si>
  <si>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</si>
  <si>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</si>
  <si>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</si>
  <si>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</si>
  <si>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</si>
  <si>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</si>
  <si>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</si>
  <si>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</si>
  <si>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</si>
  <si>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</si>
  <si>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</si>
  <si>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</si>
  <si>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</si>
  <si>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</si>
  <si>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</si>
  <si>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</si>
  <si>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</si>
  <si>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</si>
  <si>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</si>
  <si>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</si>
  <si>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</si>
  <si>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</si>
  <si>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</si>
  <si>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</si>
  <si>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</si>
  <si>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</si>
  <si>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</si>
  <si>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</si>
  <si>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</si>
  <si>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</si>
  <si>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</si>
  <si>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</si>
  <si>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</si>
  <si>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</si>
  <si>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</si>
  <si>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</si>
  <si>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</si>
  <si>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</si>
  <si>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</si>
  <si>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</si>
  <si>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</si>
  <si>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</si>
  <si>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</si>
  <si>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</si>
  <si>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</si>
  <si>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</si>
  <si>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</si>
  <si>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</si>
  <si>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</si>
  <si>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</si>
  <si>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</si>
  <si>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</si>
  <si>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</si>
  <si>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</si>
  <si>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</si>
  <si>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</si>
  <si>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</si>
  <si>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</si>
  <si>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</si>
  <si>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</si>
  <si>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</si>
  <si>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</si>
  <si>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</si>
  <si>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</si>
  <si>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</si>
  <si>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</si>
  <si>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</si>
  <si>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</si>
  <si>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</si>
  <si>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</si>
  <si>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</si>
  <si>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</si>
  <si>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</si>
  <si>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</si>
  <si>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</si>
  <si>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</si>
  <si>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</si>
  <si>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</si>
  <si>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</si>
  <si>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</si>
  <si>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</si>
  <si>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</si>
  <si>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</si>
  <si>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</si>
  <si>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</si>
  <si>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</si>
  <si>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</si>
  <si>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</si>
  <si>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</si>
  <si>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</si>
  <si>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</si>
  <si>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</si>
  <si>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</si>
  <si>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</si>
  <si>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</si>
  <si>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</si>
  <si>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</si>
  <si>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</si>
  <si>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</si>
  <si>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</si>
  <si>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</si>
  <si>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</si>
  <si>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</si>
  <si>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</si>
  <si>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</si>
  <si>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</si>
  <si>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</si>
  <si>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</si>
  <si>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</si>
  <si>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</si>
  <si>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</si>
  <si>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</si>
  <si>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</si>
  <si>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</si>
  <si>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</si>
  <si>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</si>
  <si>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</si>
  <si>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</si>
  <si>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</si>
  <si>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</si>
  <si>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</si>
  <si>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</si>
  <si>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</si>
  <si>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</si>
  <si>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</si>
  <si>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</si>
  <si>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</si>
  <si>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</si>
  <si>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</si>
  <si>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</si>
  <si>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</si>
  <si>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</si>
  <si>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</si>
  <si>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</si>
  <si>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</si>
  <si>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</si>
  <si>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</si>
  <si>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</si>
  <si>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</si>
  <si>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</si>
  <si>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</si>
  <si>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</si>
  <si>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</si>
  <si>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</si>
  <si>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</si>
  <si>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</si>
  <si>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</si>
  <si>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</si>
  <si>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</si>
  <si>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</si>
  <si>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</si>
  <si>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</si>
  <si>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</si>
  <si>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</si>
  <si>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</si>
  <si>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</si>
  <si>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</si>
  <si>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</si>
  <si>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</si>
  <si>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</si>
  <si>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</si>
  <si>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</si>
  <si>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</si>
  <si>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</si>
  <si>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</si>
  <si>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</si>
  <si>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</si>
  <si>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</si>
  <si>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</si>
  <si>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</si>
  <si>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</si>
  <si>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</si>
  <si>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</si>
  <si>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</si>
  <si>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</si>
  <si>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</si>
  <si>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</si>
  <si>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</si>
  <si>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</si>
  <si>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</si>
  <si>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</si>
  <si>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</si>
  <si>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</si>
  <si>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</si>
  <si>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</si>
  <si>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</si>
  <si>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</si>
  <si>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</si>
  <si>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</si>
  <si>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</si>
  <si>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</si>
  <si>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</si>
  <si>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</si>
  <si>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</si>
  <si>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</si>
  <si>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</si>
  <si>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</si>
  <si>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</si>
  <si>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</si>
  <si>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</si>
  <si>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</si>
  <si>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</si>
  <si>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</si>
  <si>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</si>
  <si>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</si>
  <si>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</si>
  <si>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</si>
  <si>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</si>
  <si>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</si>
  <si>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</si>
  <si>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</si>
  <si>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</si>
  <si>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</si>
  <si>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</si>
  <si>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</si>
  <si>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</si>
  <si>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</si>
  <si>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</si>
  <si>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</si>
  <si>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</si>
  <si>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</si>
  <si>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</si>
  <si>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</si>
  <si>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</si>
  <si>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</si>
  <si>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</si>
  <si>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</si>
  <si>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</si>
  <si>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</si>
  <si>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</si>
  <si>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</si>
  <si>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</si>
  <si>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</si>
  <si>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</si>
  <si>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</si>
  <si>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</si>
  <si>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</si>
  <si>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</si>
  <si>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</si>
  <si>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</si>
  <si>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</si>
  <si>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</si>
  <si>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</si>
  <si>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</si>
  <si>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</si>
  <si>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</si>
  <si>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</si>
  <si>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</si>
  <si>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</si>
  <si>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</si>
  <si>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</si>
  <si>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</si>
  <si>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</si>
  <si>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</si>
  <si>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</si>
  <si>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</si>
  <si>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</si>
  <si>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</si>
  <si>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</si>
  <si>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</si>
  <si>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</si>
  <si>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</si>
  <si>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</si>
  <si>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</si>
  <si>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</si>
  <si>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</si>
  <si>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</si>
  <si>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</si>
  <si>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</si>
  <si>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</si>
  <si>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</si>
  <si>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</si>
  <si>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</si>
  <si>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</si>
  <si>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</si>
  <si>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</si>
  <si>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</si>
  <si>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</si>
  <si>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</si>
  <si>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</si>
  <si>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</si>
  <si>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</si>
  <si>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</si>
  <si>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</si>
  <si>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</si>
  <si>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</si>
  <si>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</si>
  <si>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</si>
  <si>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</si>
  <si>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</si>
  <si>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</si>
  <si>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</si>
  <si>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</si>
  <si>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</si>
  <si>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</si>
  <si>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</si>
  <si>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</si>
  <si>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</si>
  <si>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</si>
  <si>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</si>
  <si>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</si>
  <si>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</si>
  <si>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</si>
  <si>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</si>
  <si>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</si>
  <si>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</si>
  <si>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</si>
  <si>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</si>
  <si>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</si>
  <si>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</si>
  <si>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</si>
  <si>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</si>
  <si>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</si>
  <si>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</si>
  <si>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</si>
  <si>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</si>
  <si>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</si>
  <si>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</si>
  <si>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</si>
  <si>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</si>
  <si>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</si>
  <si>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</si>
  <si>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</si>
  <si>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</si>
  <si>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</si>
  <si>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</si>
  <si>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</si>
  <si>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</si>
  <si>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</si>
  <si>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</si>
  <si>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</si>
  <si>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</si>
  <si>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</si>
  <si>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</si>
  <si>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</si>
  <si>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</si>
  <si>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</si>
  <si>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</si>
  <si>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</si>
  <si>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</si>
  <si>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</si>
  <si>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</si>
  <si>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</si>
  <si>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</si>
  <si>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</si>
  <si>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</si>
  <si>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</si>
  <si>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</si>
  <si>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</si>
  <si>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</si>
  <si>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</si>
  <si>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</si>
  <si>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</si>
  <si>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</si>
  <si>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</si>
  <si>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</si>
  <si>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</si>
  <si>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</si>
  <si>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</si>
  <si>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</si>
  <si>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</si>
  <si>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</si>
  <si>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</si>
  <si>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</si>
  <si>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</si>
  <si>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</si>
  <si>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</si>
  <si>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</si>
  <si>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</si>
  <si>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</si>
  <si>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</si>
  <si>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</si>
  <si>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</si>
  <si>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</si>
  <si>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</si>
  <si>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</si>
  <si>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</si>
  <si>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</si>
  <si>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</si>
  <si>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</si>
  <si>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</si>
  <si>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</si>
  <si>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</si>
  <si>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</si>
  <si>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</si>
  <si>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</si>
  <si>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</si>
  <si>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</si>
  <si>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</si>
  <si>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</si>
  <si>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</si>
  <si>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</si>
  <si>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</si>
  <si>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</si>
  <si>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</si>
  <si>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</si>
  <si>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</si>
  <si>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</si>
  <si>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</si>
  <si>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</si>
  <si>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</si>
  <si>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</si>
  <si>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</si>
  <si>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</si>
  <si>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</si>
  <si>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</si>
  <si>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</si>
  <si>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</si>
  <si>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</si>
  <si>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</si>
  <si>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</si>
  <si>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</si>
  <si>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</si>
  <si>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</si>
  <si>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</si>
  <si>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</si>
  <si>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</si>
  <si>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</si>
  <si>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</si>
  <si>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</si>
  <si>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</si>
  <si>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</si>
  <si>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</si>
  <si>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</si>
  <si>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</si>
  <si>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</si>
  <si>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</si>
  <si>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</si>
  <si>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</si>
  <si>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</si>
  <si>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</si>
  <si>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</si>
  <si>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</si>
  <si>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</si>
  <si>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</si>
  <si>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</si>
  <si>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</si>
  <si>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</si>
  <si>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</si>
  <si>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</si>
  <si>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</si>
  <si>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</si>
  <si>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</si>
  <si>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</si>
  <si>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</si>
  <si>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</si>
  <si>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</si>
  <si>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</si>
  <si>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</si>
  <si>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</si>
  <si>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</si>
  <si>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</si>
  <si>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</si>
  <si>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</si>
  <si>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</si>
  <si>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</si>
  <si>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</si>
  <si>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</si>
  <si>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</si>
  <si>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</si>
  <si>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</si>
  <si>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</si>
  <si>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</si>
  <si>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</si>
  <si>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</si>
  <si>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</si>
  <si>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</si>
  <si>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</si>
  <si>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</si>
  <si>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</si>
  <si>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</si>
  <si>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</si>
  <si>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</si>
  <si>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</si>
  <si>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</si>
  <si>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</si>
  <si>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</si>
  <si>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</si>
  <si>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</si>
  <si>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</si>
  <si>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</si>
  <si>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</si>
  <si>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</si>
  <si>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</si>
  <si>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</si>
  <si>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</si>
  <si>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</si>
  <si>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</si>
  <si>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</si>
  <si>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</si>
  <si>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</si>
  <si>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</si>
  <si>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</si>
  <si>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</si>
  <si>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</si>
  <si>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</si>
  <si>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</si>
  <si>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</si>
  <si>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</si>
  <si>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</si>
  <si>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</si>
  <si>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</si>
  <si>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</si>
  <si>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</si>
  <si>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</si>
  <si>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</si>
  <si>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</si>
  <si>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</si>
  <si>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</si>
  <si>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</si>
  <si>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</si>
  <si>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</si>
  <si>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</si>
  <si>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</si>
  <si>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</si>
  <si>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</si>
  <si>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</si>
  <si>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</si>
  <si>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</si>
  <si>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</si>
  <si>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</si>
  <si>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</si>
  <si>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</si>
  <si>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</si>
  <si>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</si>
  <si>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</si>
  <si>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</si>
  <si>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</si>
  <si>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</si>
  <si>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</si>
  <si>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</si>
  <si>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</si>
  <si>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</si>
  <si>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</si>
  <si>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</si>
  <si>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</si>
  <si>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</si>
  <si>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</si>
  <si>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</si>
  <si>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</si>
  <si>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</si>
  <si>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</si>
  <si>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</si>
  <si>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</si>
  <si>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</si>
  <si>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</si>
  <si>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</si>
  <si>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</si>
  <si>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</si>
  <si>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</si>
  <si>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</si>
  <si>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</si>
  <si>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</si>
  <si>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</si>
  <si>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</si>
  <si>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</si>
  <si>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</si>
  <si>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</si>
  <si>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</si>
  <si>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</si>
  <si>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</si>
  <si>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</si>
  <si>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</si>
  <si>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</si>
  <si>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</si>
  <si>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</si>
  <si>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</si>
  <si>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</si>
  <si>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</si>
  <si>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</si>
  <si>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</si>
  <si>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</si>
  <si>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</si>
  <si>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</si>
  <si>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</si>
  <si>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</si>
  <si>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</si>
  <si>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</si>
  <si>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</si>
  <si>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</si>
  <si>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</si>
  <si>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</si>
  <si>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</si>
  <si>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</si>
  <si>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</si>
  <si>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</si>
  <si>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</si>
  <si>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</si>
  <si>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</si>
  <si>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</si>
  <si>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</si>
  <si>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</si>
  <si>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</si>
  <si>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</si>
  <si>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</si>
  <si>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</si>
  <si>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</si>
  <si>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</si>
  <si>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</si>
  <si>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</si>
  <si>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</si>
  <si>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</si>
  <si>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</si>
  <si>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</si>
  <si>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</si>
  <si>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</si>
  <si>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</si>
  <si>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</si>
  <si>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</si>
  <si>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</si>
  <si>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</si>
  <si>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</si>
  <si>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</si>
  <si>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</si>
  <si>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</si>
  <si>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</si>
  <si>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</si>
  <si>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</si>
  <si>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</si>
  <si>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</si>
  <si>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</si>
  <si>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</si>
  <si>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</si>
  <si>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</si>
  <si>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</si>
  <si>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</si>
  <si>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</si>
  <si>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</si>
  <si>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</si>
  <si>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</si>
  <si>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</si>
  <si>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</si>
  <si>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</si>
  <si>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</si>
  <si>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</si>
  <si>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</si>
  <si>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</si>
  <si>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</si>
  <si>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</si>
  <si>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</si>
  <si>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</si>
  <si>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</si>
  <si>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</si>
  <si>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</si>
  <si>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</si>
  <si>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</si>
  <si>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</si>
  <si>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</si>
  <si>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</si>
  <si>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</si>
  <si>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</si>
  <si>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</si>
  <si>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</si>
  <si>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</si>
  <si>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</si>
  <si>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</si>
  <si>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</si>
  <si>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</si>
  <si>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</si>
  <si>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</si>
  <si>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</si>
  <si>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</si>
  <si>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</si>
  <si>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</si>
  <si>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</si>
  <si>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</si>
  <si>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</si>
  <si>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</si>
  <si>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</si>
  <si>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</si>
  <si>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</si>
  <si>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</si>
  <si>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</si>
  <si>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</si>
  <si>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</si>
  <si>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</si>
  <si>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</si>
  <si>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</si>
  <si>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</si>
  <si>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</si>
  <si>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</si>
  <si>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</si>
  <si>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</si>
  <si>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</si>
  <si>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</si>
  <si>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</si>
  <si>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</si>
  <si>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</si>
  <si>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</si>
  <si>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</si>
  <si>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</si>
  <si>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</si>
  <si>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</si>
  <si>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</si>
  <si>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</si>
  <si>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</si>
  <si>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</si>
  <si>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</si>
  <si>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</si>
  <si>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</si>
  <si>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</si>
  <si>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</si>
  <si>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</si>
  <si>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</si>
  <si>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</si>
  <si>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</si>
  <si>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</si>
  <si>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</si>
  <si>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</si>
  <si>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</si>
  <si>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</si>
  <si>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</si>
  <si>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</si>
  <si>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</si>
  <si>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</si>
  <si>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</si>
  <si>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</si>
  <si>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</si>
  <si>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</si>
  <si>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</si>
  <si>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</si>
  <si>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</si>
  <si>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</si>
  <si>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</si>
  <si>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</si>
  <si>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</si>
  <si>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</si>
  <si>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</si>
  <si>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</si>
  <si>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</si>
  <si>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</si>
  <si>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</si>
  <si>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</si>
  <si>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</si>
  <si>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</si>
  <si>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</si>
  <si>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</si>
  <si>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</si>
  <si>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</si>
  <si>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</si>
  <si>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</si>
  <si>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</si>
  <si>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</si>
  <si>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</si>
  <si>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</si>
  <si>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</si>
  <si>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</si>
  <si>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</si>
  <si>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</si>
  <si>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</si>
  <si>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</si>
  <si>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</si>
  <si>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</si>
  <si>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</si>
  <si>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</si>
  <si>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</si>
  <si>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</si>
  <si>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</si>
  <si>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</si>
  <si>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</si>
  <si>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</si>
  <si>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</si>
  <si>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</si>
  <si>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</si>
  <si>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</si>
  <si>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</si>
  <si>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</si>
  <si>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</si>
  <si>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</si>
  <si>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</si>
  <si>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</si>
  <si>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</si>
  <si>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</si>
  <si>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</si>
  <si>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</si>
  <si>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</si>
  <si>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</si>
  <si>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</si>
  <si>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</si>
  <si>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</si>
  <si>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</si>
  <si>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</si>
  <si>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</si>
  <si>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</si>
  <si>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</si>
  <si>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</si>
  <si>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</si>
  <si>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</si>
  <si>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</si>
  <si>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</si>
  <si>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</si>
  <si>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</si>
  <si>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</si>
  <si>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</si>
  <si>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</si>
  <si>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</si>
  <si>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</si>
  <si>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</si>
  <si>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</si>
  <si>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</si>
  <si>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</si>
  <si>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</si>
  <si>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</si>
  <si>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</si>
  <si>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</si>
  <si>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</si>
  <si>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</si>
  <si>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</si>
  <si>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</si>
  <si>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</si>
  <si>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</si>
  <si>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</si>
  <si>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</si>
  <si>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</si>
  <si>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</si>
  <si>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</si>
  <si>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</si>
  <si>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</si>
  <si>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</si>
  <si>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</si>
  <si>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</si>
  <si>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</si>
  <si>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</si>
  <si>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</si>
  <si>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</si>
  <si>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</si>
  <si>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</si>
  <si>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</si>
  <si>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</si>
  <si>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</si>
  <si>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</si>
  <si>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</si>
  <si>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</si>
  <si>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</si>
  <si>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</si>
  <si>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</si>
  <si>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</si>
  <si>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</si>
  <si>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</si>
  <si>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</si>
  <si>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</si>
  <si>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</si>
  <si>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</si>
  <si>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</si>
  <si>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</si>
  <si>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</si>
  <si>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</si>
  <si>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</si>
  <si>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</si>
  <si>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</si>
  <si>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</si>
  <si>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</si>
  <si>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</si>
  <si>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</si>
  <si>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</si>
  <si>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</si>
  <si>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</si>
  <si>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</si>
  <si>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</si>
  <si>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</si>
  <si>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</si>
  <si>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</si>
  <si>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</si>
  <si>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</si>
  <si>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</si>
  <si>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</si>
  <si>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</si>
  <si>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</si>
  <si>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</si>
  <si>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</si>
  <si>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</si>
  <si>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</si>
  <si>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</si>
  <si>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</si>
  <si>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</si>
  <si>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</si>
  <si>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</si>
  <si>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</si>
  <si>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</si>
  <si>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</si>
  <si>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</si>
  <si>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</si>
  <si>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</si>
  <si>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</si>
  <si>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</si>
  <si>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</si>
  <si>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</si>
  <si>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</si>
  <si>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</si>
  <si>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</si>
  <si>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</si>
  <si>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</si>
  <si>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</si>
  <si>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</si>
  <si>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</si>
  <si>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</si>
  <si>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</si>
  <si>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</si>
  <si>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</si>
  <si>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</si>
  <si>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</si>
  <si>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</si>
  <si>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</si>
  <si>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</si>
  <si>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</si>
  <si>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</si>
  <si>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</si>
  <si>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</si>
  <si>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</si>
  <si>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</si>
  <si>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</si>
  <si>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</si>
  <si>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</si>
  <si>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</si>
  <si>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</si>
  <si>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</si>
  <si>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</si>
  <si>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</si>
  <si>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</si>
  <si>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</si>
  <si>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</si>
  <si>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</si>
  <si>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</si>
  <si>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</si>
  <si>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</si>
  <si>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</si>
  <si>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</si>
  <si>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</si>
  <si>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</si>
  <si>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</si>
  <si>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</si>
  <si>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</si>
  <si>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</si>
  <si>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</si>
  <si>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</si>
  <si>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</si>
  <si>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</si>
  <si>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</si>
  <si>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</si>
  <si>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</si>
  <si>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</si>
  <si>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</si>
  <si>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</si>
  <si>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</si>
  <si>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</si>
  <si>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</si>
  <si>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</si>
  <si>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</si>
  <si>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</si>
  <si>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</si>
  <si>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</si>
  <si>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</si>
  <si>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</si>
  <si>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</si>
  <si>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</si>
  <si>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</si>
  <si>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</si>
  <si>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</si>
  <si>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</si>
  <si>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</si>
  <si>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</si>
  <si>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</si>
  <si>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</si>
  <si>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</si>
  <si>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</si>
  <si>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</si>
  <si>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</si>
  <si>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</si>
  <si>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</si>
  <si>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</si>
  <si>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</si>
  <si>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</si>
  <si>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</si>
  <si>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</si>
  <si>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</si>
  <si>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</si>
  <si>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</si>
  <si>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</si>
  <si>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</si>
  <si>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</si>
  <si>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</si>
  <si>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</si>
  <si>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</si>
  <si>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</si>
  <si>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</si>
  <si>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</si>
  <si>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</si>
  <si>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</si>
  <si>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</si>
  <si>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</si>
  <si>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</si>
  <si>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</si>
  <si>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</si>
  <si>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</si>
  <si>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</si>
  <si>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</si>
  <si>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</si>
  <si>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</si>
  <si>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</si>
  <si>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</si>
  <si>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</si>
  <si>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</si>
  <si>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</si>
  <si>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</si>
  <si>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</si>
  <si>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</si>
  <si>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</si>
  <si>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</si>
  <si>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</si>
  <si>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</si>
  <si>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</si>
  <si>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</si>
  <si>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</si>
  <si>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</si>
  <si>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</si>
  <si>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</si>
  <si>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</si>
  <si>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</si>
  <si>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</si>
  <si>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</si>
  <si>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</si>
  <si>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</si>
  <si>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</si>
  <si>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</si>
  <si>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</si>
  <si>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</si>
  <si>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</si>
  <si>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</si>
  <si>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</si>
  <si>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</si>
  <si>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</si>
  <si>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</si>
  <si>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</si>
  <si>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</si>
  <si>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</si>
  <si>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</si>
  <si>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</si>
  <si>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</si>
  <si>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</si>
  <si>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</si>
  <si>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</si>
  <si>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</si>
  <si>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</si>
  <si>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</si>
  <si>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</si>
  <si>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</si>
  <si>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</si>
  <si>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</si>
  <si>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</si>
  <si>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</si>
  <si>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</si>
  <si>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</si>
  <si>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</si>
  <si>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</si>
  <si>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</si>
  <si>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</si>
  <si>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</si>
  <si>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</si>
  <si>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</si>
  <si>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</si>
  <si>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</si>
  <si>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</si>
  <si>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</si>
  <si>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</si>
  <si>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</si>
  <si>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</si>
  <si>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</si>
  <si>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</si>
  <si>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</si>
  <si>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</si>
  <si>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</si>
  <si>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</si>
  <si>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</si>
  <si>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</si>
  <si>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</si>
  <si>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</si>
  <si>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</si>
  <si>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</si>
  <si>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</si>
  <si>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</si>
  <si>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</si>
  <si>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</si>
  <si>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</si>
  <si>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</si>
  <si>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</si>
  <si>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</si>
  <si>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</si>
  <si>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</si>
  <si>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</si>
  <si>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</si>
  <si>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</si>
  <si>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</si>
  <si>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</si>
  <si>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</si>
  <si>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</si>
  <si>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</si>
  <si>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</si>
  <si>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</si>
  <si>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</si>
  <si>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</si>
  <si>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</si>
  <si>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</si>
  <si>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</si>
  <si>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</si>
  <si>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</si>
  <si>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</si>
  <si>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</si>
  <si>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</si>
  <si>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</si>
  <si>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</si>
  <si>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</si>
  <si>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</si>
  <si>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</si>
  <si>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</si>
  <si>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</si>
  <si>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</si>
  <si>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</si>
  <si>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</si>
  <si>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</si>
  <si>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</si>
  <si>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</si>
  <si>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</si>
  <si>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</si>
  <si>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</si>
  <si>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</si>
  <si>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</si>
  <si>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</si>
  <si>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</si>
  <si>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</si>
  <si>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</si>
  <si>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</si>
  <si>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</si>
  <si>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</si>
  <si>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</si>
  <si>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</si>
  <si>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</si>
  <si>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</si>
  <si>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</si>
  <si>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</si>
  <si>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</si>
  <si>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</si>
  <si>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</si>
  <si>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</si>
  <si>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</si>
  <si>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</si>
  <si>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</si>
  <si>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</si>
  <si>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</si>
  <si>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</si>
  <si>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</si>
  <si>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</si>
  <si>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</si>
  <si>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</si>
  <si>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</si>
  <si>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</si>
  <si>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</si>
  <si>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</si>
  <si>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</si>
  <si>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</si>
  <si>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</si>
  <si>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</si>
  <si>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</si>
  <si>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</si>
  <si>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</si>
  <si>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</si>
  <si>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</si>
  <si>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</si>
  <si>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</si>
  <si>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</si>
  <si>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</si>
  <si>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</si>
  <si>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</si>
  <si>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</si>
  <si>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</si>
  <si>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</si>
  <si>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</si>
  <si>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</si>
  <si>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</si>
  <si>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</si>
  <si>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</si>
  <si>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</si>
  <si>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</si>
  <si>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</si>
  <si>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</si>
  <si>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</si>
  <si>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</si>
  <si>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</si>
  <si>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</si>
  <si>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</si>
  <si>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</si>
  <si>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</si>
  <si>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</si>
  <si>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</si>
  <si>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</si>
  <si>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</si>
  <si>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</si>
  <si>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</si>
  <si>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</si>
  <si>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</si>
  <si>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</si>
  <si>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</si>
  <si>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</si>
  <si>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</si>
  <si>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</si>
  <si>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</si>
  <si>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</si>
  <si>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</si>
  <si>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</si>
  <si>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</si>
  <si>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</si>
  <si>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</si>
  <si>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</si>
  <si>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</si>
  <si>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</si>
  <si>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</si>
  <si>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</si>
  <si>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</si>
  <si>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</si>
  <si>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</si>
  <si>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</si>
  <si>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</si>
  <si>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</si>
  <si>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</si>
  <si>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</si>
  <si>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</si>
  <si>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</si>
  <si>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</si>
  <si>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</si>
  <si>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</si>
  <si>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</si>
  <si>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</si>
  <si>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</si>
  <si>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</si>
  <si>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</si>
  <si>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</si>
  <si>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</si>
  <si>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</si>
  <si>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</si>
  <si>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</si>
  <si>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</si>
  <si>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</si>
  <si>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</si>
  <si>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</si>
  <si>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</si>
  <si>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</si>
  <si>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</si>
  <si>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</si>
  <si>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</si>
  <si>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</si>
  <si>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</si>
  <si>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</si>
  <si>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</si>
  <si>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</si>
  <si>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</si>
  <si>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</si>
  <si>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</si>
  <si>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</si>
  <si>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</si>
  <si>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</si>
  <si>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</si>
  <si>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</si>
  <si>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</si>
  <si>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</si>
  <si>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</si>
  <si>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</si>
  <si>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</si>
  <si>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</si>
  <si>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</si>
  <si>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</si>
  <si>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</si>
  <si>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</si>
  <si>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</si>
  <si>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</si>
  <si>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</si>
  <si>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</si>
  <si>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</si>
  <si>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</si>
  <si>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</si>
  <si>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</si>
  <si>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</si>
  <si>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</si>
  <si>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</si>
  <si>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</si>
  <si>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</si>
  <si>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</si>
  <si>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</si>
  <si>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</si>
  <si>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</si>
  <si>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</si>
  <si>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</si>
  <si>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</si>
  <si>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</si>
  <si>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</si>
  <si>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</si>
  <si>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</si>
  <si>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</si>
  <si>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</si>
  <si>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</si>
  <si>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</si>
  <si>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</si>
  <si>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</si>
  <si>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</si>
  <si>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</si>
  <si>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</si>
  <si>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</si>
  <si>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</si>
  <si>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</si>
  <si>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</si>
  <si>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</si>
  <si>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</si>
  <si>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</si>
  <si>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</si>
  <si>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</si>
  <si>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</si>
  <si>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</si>
  <si>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</si>
  <si>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</si>
  <si>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</si>
  <si>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</si>
  <si>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</si>
  <si>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</si>
  <si>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</si>
  <si>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</si>
  <si>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</si>
  <si>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</si>
  <si>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</si>
  <si>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</si>
  <si>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</si>
  <si>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</si>
  <si>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</si>
  <si>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</si>
  <si>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</si>
  <si>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</si>
  <si>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</si>
  <si>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</si>
  <si>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</si>
  <si>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</si>
  <si>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</si>
  <si>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</si>
  <si>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</si>
  <si>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</si>
  <si>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</si>
  <si>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</si>
  <si>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</si>
  <si>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</si>
  <si>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</si>
  <si>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</si>
  <si>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</si>
  <si>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</si>
  <si>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</si>
  <si>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</si>
  <si>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</si>
  <si>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</si>
  <si>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</si>
  <si>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</si>
  <si>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</si>
  <si>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</si>
  <si>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</si>
  <si>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</si>
  <si>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</si>
  <si>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</si>
  <si>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</si>
  <si>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</si>
  <si>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</si>
  <si>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</si>
  <si>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</si>
  <si>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</si>
  <si>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</si>
  <si>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</si>
  <si>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</si>
  <si>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</si>
  <si>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</si>
  <si>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</si>
  <si>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</si>
  <si>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</si>
  <si>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</si>
  <si>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</si>
  <si>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</si>
  <si>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</si>
  <si>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</si>
  <si>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</si>
  <si>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</si>
  <si>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</si>
  <si>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</si>
  <si>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</si>
  <si>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</si>
  <si>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</si>
  <si>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</si>
  <si>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</si>
  <si>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</si>
  <si>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</si>
  <si>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</si>
  <si>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</si>
  <si>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</si>
  <si>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</si>
  <si>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</si>
  <si>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</si>
  <si>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</si>
  <si>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</si>
  <si>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</si>
  <si>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</si>
  <si>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</si>
  <si>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</si>
  <si>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</si>
  <si>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</si>
  <si>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</si>
  <si>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</si>
  <si>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</si>
  <si>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</si>
  <si>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</si>
  <si>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</si>
  <si>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</si>
  <si>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</si>
  <si>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</si>
  <si>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</si>
  <si>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</si>
  <si>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</si>
  <si>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</si>
  <si>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</si>
  <si>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</si>
  <si>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</si>
  <si>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</si>
  <si>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</si>
  <si>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</si>
  <si>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</si>
  <si>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</si>
  <si>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</si>
  <si>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</si>
  <si>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</si>
  <si>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</si>
  <si>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</si>
  <si>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</si>
  <si>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</si>
  <si>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</si>
  <si>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</si>
  <si>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</si>
  <si>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</si>
  <si>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</si>
  <si>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</si>
  <si>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</si>
  <si>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</si>
  <si>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</si>
  <si>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</si>
  <si>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</si>
  <si>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</si>
  <si>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</si>
  <si>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</si>
  <si>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</si>
  <si>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</si>
  <si>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</si>
  <si>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</si>
  <si>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</si>
  <si>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</si>
  <si>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</si>
  <si>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</si>
  <si>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</si>
  <si>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</si>
  <si>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</si>
  <si>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</si>
  <si>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</si>
  <si>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</si>
  <si>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</si>
  <si>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</si>
  <si>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</si>
  <si>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</si>
  <si>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</si>
  <si>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</si>
  <si>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</si>
  <si>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</si>
  <si>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</si>
  <si>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</si>
  <si>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</si>
  <si>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</si>
  <si>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</si>
  <si>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</si>
  <si>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</si>
  <si>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</si>
  <si>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</si>
  <si>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</si>
  <si>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</si>
  <si>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</si>
  <si>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</si>
  <si>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</si>
  <si>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</si>
  <si>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</si>
  <si>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</si>
  <si>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</si>
  <si>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</si>
  <si>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</si>
  <si>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</si>
  <si>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</si>
  <si>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</si>
  <si>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</si>
  <si>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</si>
  <si>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</si>
  <si>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</si>
  <si>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</si>
  <si>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</si>
  <si>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</si>
  <si>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</si>
  <si>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</si>
  <si>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</si>
  <si>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</si>
  <si>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</si>
  <si>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</si>
  <si>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</si>
  <si>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</si>
  <si>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</si>
  <si>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</si>
  <si>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</si>
  <si>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</si>
  <si>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</si>
  <si>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</si>
  <si>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</si>
  <si>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</si>
  <si>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</si>
  <si>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</si>
  <si>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</si>
  <si>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</si>
  <si>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</si>
  <si>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</si>
  <si>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</si>
  <si>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</si>
  <si>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</si>
  <si>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</si>
  <si>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</si>
  <si>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</si>
  <si>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</si>
  <si>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</si>
  <si>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</si>
  <si>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</si>
  <si>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</si>
  <si>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</si>
  <si>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</si>
  <si>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</si>
  <si>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</si>
  <si>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</si>
  <si>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</si>
  <si>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</si>
  <si>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</si>
  <si>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</si>
  <si>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</si>
  <si>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</si>
  <si>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</si>
  <si>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</si>
  <si>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</si>
  <si>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</si>
  <si>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</si>
  <si>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</si>
  <si>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</si>
  <si>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</si>
  <si>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</si>
  <si>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</si>
  <si>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</si>
  <si>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</si>
  <si>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</si>
  <si>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</si>
  <si>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</si>
  <si>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</si>
  <si>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</si>
  <si>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</si>
  <si>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</si>
  <si>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</si>
  <si>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</si>
  <si>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</si>
  <si>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</si>
  <si>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</si>
  <si>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</si>
  <si>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</si>
  <si>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</si>
  <si>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</si>
  <si>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</si>
  <si>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</si>
  <si>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</si>
  <si>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</si>
  <si>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</si>
  <si>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</si>
  <si>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</si>
  <si>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</si>
  <si>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</si>
  <si>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</si>
  <si>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</si>
  <si>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</si>
  <si>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</si>
  <si>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</si>
  <si>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</si>
  <si>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</si>
  <si>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</si>
  <si>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</si>
  <si>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</si>
  <si>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</si>
  <si>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</si>
  <si>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</si>
  <si>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</si>
  <si>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</si>
  <si>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</si>
  <si>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</si>
  <si>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</si>
  <si>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</si>
  <si>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</si>
  <si>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</si>
  <si>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</si>
  <si>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</si>
  <si>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</si>
  <si>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</si>
  <si>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</si>
  <si>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</si>
  <si>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</si>
  <si>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</si>
  <si>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</si>
  <si>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</si>
  <si>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</si>
  <si>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</si>
  <si>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</si>
  <si>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</si>
  <si>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</si>
  <si>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</si>
  <si>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</si>
  <si>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</si>
  <si>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</si>
  <si>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</si>
  <si>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</si>
  <si>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</si>
  <si>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</si>
  <si>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</si>
  <si>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</si>
  <si>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</si>
  <si>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</si>
  <si>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</si>
  <si>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</si>
  <si>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</si>
  <si>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</si>
  <si>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</si>
  <si>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</si>
  <si>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</si>
  <si>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</si>
  <si>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</si>
  <si>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</si>
  <si>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</si>
  <si>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</si>
  <si>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</si>
  <si>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</si>
  <si>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</si>
  <si>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</si>
  <si>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</si>
  <si>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</si>
  <si>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</si>
  <si>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</si>
  <si>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</si>
  <si>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</si>
  <si>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</si>
  <si>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</si>
  <si>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</si>
  <si>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</si>
  <si>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</si>
  <si>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</si>
  <si>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</si>
  <si>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</si>
  <si>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</si>
  <si>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</si>
  <si>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</si>
  <si>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</si>
  <si>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</si>
  <si>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</si>
  <si>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</si>
  <si>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</si>
  <si>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</si>
  <si>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</si>
  <si>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</si>
  <si>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</si>
  <si>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</si>
  <si>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</si>
  <si>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</si>
  <si>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</si>
  <si>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</si>
  <si>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</si>
  <si>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</si>
  <si>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</si>
  <si>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</si>
  <si>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</si>
  <si>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</si>
  <si>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</si>
  <si>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</si>
  <si>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</si>
  <si>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</si>
  <si>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</si>
  <si>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</si>
  <si>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</si>
  <si>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</si>
  <si>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</si>
  <si>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</si>
  <si>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</si>
  <si>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</si>
  <si>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</si>
  <si>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</si>
  <si>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</si>
  <si>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</si>
  <si>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</si>
  <si>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</si>
  <si>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</si>
  <si>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</si>
  <si>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</si>
  <si>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</si>
  <si>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</si>
  <si>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</si>
  <si>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</si>
  <si>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</si>
  <si>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</si>
  <si>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</si>
  <si>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</si>
  <si>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</si>
  <si>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</si>
  <si>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</si>
  <si>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</si>
  <si>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</si>
  <si>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</si>
  <si>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</si>
  <si>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</si>
  <si>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</si>
  <si>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</si>
  <si>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</si>
  <si>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</si>
  <si>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</si>
  <si>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</si>
  <si>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</si>
  <si>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</si>
  <si>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</si>
  <si>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</si>
  <si>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</si>
  <si>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</si>
  <si>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</si>
  <si>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</si>
  <si>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</si>
  <si>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</si>
  <si>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</si>
  <si>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</si>
  <si>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</si>
  <si>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</si>
  <si>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</si>
  <si>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</si>
  <si>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</si>
  <si>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</si>
  <si>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</si>
  <si>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</si>
  <si>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</si>
  <si>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</si>
  <si>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</si>
  <si>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</si>
  <si>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</si>
  <si>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</si>
  <si>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</si>
  <si>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</si>
  <si>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</si>
  <si>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</si>
  <si>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</si>
  <si>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</si>
  <si>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</si>
  <si>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</si>
  <si>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</si>
  <si>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</si>
  <si>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</si>
  <si>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</si>
  <si>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</si>
  <si>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</si>
  <si>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</si>
  <si>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</si>
  <si>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</si>
  <si>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</si>
  <si>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</si>
  <si>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</si>
  <si>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</si>
  <si>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</si>
  <si>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</si>
  <si>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</si>
  <si>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</si>
  <si>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</si>
  <si>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</si>
  <si>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</si>
  <si>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</si>
  <si>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</si>
  <si>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</si>
  <si>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</si>
  <si>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</si>
  <si>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</si>
  <si>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</si>
  <si>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</si>
  <si>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</si>
  <si>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</si>
  <si>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</si>
  <si>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</si>
  <si>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</si>
  <si>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</si>
  <si>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</si>
  <si>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</si>
  <si>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</si>
  <si>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</si>
  <si>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</si>
  <si>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</si>
  <si>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</si>
  <si>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</si>
  <si>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</si>
  <si>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</si>
  <si>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</si>
  <si>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</si>
  <si>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</si>
  <si>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</si>
  <si>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</si>
  <si>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</si>
  <si>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</si>
  <si>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</si>
  <si>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</si>
  <si>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</si>
  <si>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</si>
  <si>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</si>
  <si>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</si>
  <si>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</si>
  <si>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</si>
  <si>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</si>
  <si>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</si>
  <si>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</si>
  <si>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</si>
  <si>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</si>
  <si>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</si>
  <si>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</si>
  <si>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</si>
  <si>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</si>
  <si>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</si>
  <si>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</si>
  <si>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</si>
  <si>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</si>
  <si>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</si>
  <si>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</si>
  <si>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</si>
  <si>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</si>
  <si>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</si>
  <si>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</si>
  <si>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</si>
  <si>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</si>
  <si>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</si>
  <si>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</si>
  <si>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</si>
  <si>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</si>
  <si>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</si>
  <si>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</si>
  <si>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</si>
  <si>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</si>
  <si>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</si>
  <si>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</si>
  <si>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</si>
  <si>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</si>
  <si>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</si>
  <si>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</si>
  <si>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</si>
  <si>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</si>
  <si>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</si>
  <si>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</si>
  <si>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</si>
  <si>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</si>
  <si>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</si>
  <si>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</si>
  <si>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</si>
  <si>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</si>
  <si>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</si>
  <si>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</si>
  <si>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</si>
  <si>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</si>
  <si>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</si>
  <si>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</si>
  <si>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</si>
  <si>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</si>
  <si>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</si>
  <si>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</si>
  <si>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</si>
  <si>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</si>
  <si>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</si>
  <si>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</si>
  <si>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</si>
  <si>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</si>
  <si>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</si>
  <si>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</si>
  <si>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</si>
  <si>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</si>
  <si>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</si>
  <si>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</si>
  <si>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</si>
  <si>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</si>
  <si>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</si>
  <si>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</si>
  <si>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</si>
  <si>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</si>
  <si>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</si>
  <si>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</si>
  <si>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</si>
  <si>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</si>
  <si>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</si>
  <si>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</si>
  <si>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</si>
  <si>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</si>
  <si>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</si>
  <si>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</si>
  <si>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</si>
  <si>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</si>
  <si>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</si>
  <si>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</si>
  <si>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</si>
  <si>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</si>
  <si>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</si>
  <si>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</si>
  <si>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</si>
  <si>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</si>
  <si>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</si>
  <si>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</si>
  <si>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</si>
  <si>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</si>
  <si>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</si>
  <si>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</si>
  <si>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</si>
  <si>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</si>
  <si>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</si>
  <si>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</si>
  <si>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</si>
  <si>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</si>
  <si>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</si>
  <si>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</si>
  <si>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</si>
  <si>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</si>
  <si>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</si>
  <si>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</si>
  <si>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</si>
  <si>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</si>
  <si>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</si>
  <si>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</si>
  <si>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</si>
  <si>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</si>
  <si>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</si>
  <si>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</si>
  <si>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</si>
  <si>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</si>
  <si>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</si>
  <si>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</si>
  <si>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</si>
  <si>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</si>
  <si>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</si>
  <si>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</si>
  <si>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</si>
  <si>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</si>
  <si>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</si>
  <si>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</si>
  <si>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</si>
  <si>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</si>
  <si>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</si>
  <si>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</si>
  <si>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</si>
  <si>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</si>
  <si>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</si>
  <si>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</si>
  <si>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</si>
  <si>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</si>
  <si>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</si>
  <si>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</si>
  <si>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</si>
  <si>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</si>
  <si>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</si>
  <si>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</si>
  <si>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</si>
  <si>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</si>
  <si>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</si>
  <si>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</si>
  <si>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</si>
  <si>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</si>
  <si>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</si>
  <si>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</si>
  <si>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</si>
  <si>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</si>
  <si>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</si>
  <si>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</si>
  <si>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</si>
  <si>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</si>
  <si>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</si>
  <si>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</si>
  <si>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</si>
  <si>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</si>
  <si>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</si>
  <si>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</si>
  <si>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</si>
  <si>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</si>
  <si>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</si>
  <si>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</si>
  <si>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</si>
  <si>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</si>
  <si>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</si>
  <si>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</si>
  <si>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</si>
  <si>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</si>
  <si>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</si>
  <si>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</si>
  <si>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</si>
  <si>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</si>
  <si>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</si>
  <si>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</si>
  <si>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</si>
  <si>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</si>
  <si>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</si>
  <si>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</si>
  <si>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</si>
  <si>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</si>
  <si>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</si>
  <si>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</si>
  <si>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</si>
  <si>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</si>
  <si>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</si>
  <si>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</si>
  <si>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</si>
  <si>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</si>
  <si>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</si>
  <si>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</si>
  <si>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</si>
  <si>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</si>
  <si>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</si>
  <si>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</si>
  <si>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</si>
  <si>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</si>
  <si>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</si>
  <si>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</si>
  <si>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</si>
  <si>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</si>
  <si>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</si>
  <si>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</si>
  <si>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</si>
  <si>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</si>
  <si>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</si>
  <si>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</si>
  <si>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</si>
  <si>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</si>
  <si>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</si>
  <si>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</si>
  <si>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</si>
  <si>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</si>
  <si>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</si>
  <si>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</si>
  <si>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</si>
  <si>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</si>
  <si>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</si>
  <si>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</si>
  <si>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</si>
  <si>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</si>
  <si>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</si>
  <si>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</si>
  <si>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</si>
  <si>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</si>
  <si>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</si>
  <si>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</si>
  <si>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</si>
  <si>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</si>
  <si>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</si>
  <si>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</si>
  <si>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</si>
  <si>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</si>
  <si>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</si>
  <si>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</si>
  <si>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</si>
  <si>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</si>
  <si>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</si>
  <si>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</si>
  <si>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</si>
  <si>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</si>
  <si>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</si>
  <si>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</si>
  <si>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</si>
  <si>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</si>
  <si>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</si>
  <si>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</si>
  <si>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</si>
  <si>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</si>
  <si>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</si>
  <si>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</si>
  <si>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</si>
  <si>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</si>
  <si>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</si>
  <si>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</si>
  <si>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</si>
  <si>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</si>
  <si>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</si>
  <si>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</si>
  <si>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</si>
  <si>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</si>
  <si>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</si>
  <si>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</si>
  <si>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</si>
  <si>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</si>
  <si>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</si>
  <si>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</si>
  <si>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</si>
  <si>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</si>
  <si>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</si>
  <si>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</si>
  <si>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</si>
  <si>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</si>
  <si>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</si>
  <si>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</si>
  <si>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</si>
  <si>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</si>
  <si>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</si>
  <si>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</si>
  <si>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</si>
  <si>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</si>
  <si>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</si>
  <si>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</si>
  <si>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</si>
  <si>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</si>
  <si>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</si>
  <si>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</si>
  <si>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</si>
  <si>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</si>
  <si>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</si>
  <si>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</si>
  <si>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</si>
  <si>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</si>
  <si>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</si>
  <si>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</si>
  <si>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</si>
  <si>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</si>
  <si>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</si>
  <si>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</si>
  <si>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</si>
  <si>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</si>
  <si>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</si>
  <si>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</si>
  <si>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</si>
  <si>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</si>
  <si>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</si>
  <si>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</si>
  <si>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</si>
  <si>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</si>
  <si>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</si>
  <si>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</si>
  <si>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</si>
  <si>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</si>
  <si>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</si>
  <si>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</si>
  <si>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</si>
  <si>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</si>
  <si>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</si>
  <si>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</si>
  <si>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</si>
  <si>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</si>
  <si>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</si>
  <si>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</si>
  <si>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</si>
  <si>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</si>
  <si>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</si>
  <si>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</si>
  <si>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</si>
  <si>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</si>
  <si>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</si>
  <si>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</si>
  <si>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</si>
  <si>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</si>
  <si>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</si>
  <si>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</si>
  <si>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</si>
  <si>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</si>
  <si>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</si>
  <si>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</si>
  <si>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</si>
  <si>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</si>
  <si>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</si>
  <si>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</si>
  <si>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</si>
  <si>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</si>
  <si>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</si>
  <si>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</si>
  <si>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</si>
  <si>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</si>
  <si>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</si>
  <si>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</si>
  <si>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</si>
  <si>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</si>
  <si>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</si>
  <si>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</si>
  <si>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</si>
  <si>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</si>
  <si>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</si>
  <si>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</si>
  <si>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</si>
  <si>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</si>
  <si>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</si>
  <si>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</si>
  <si>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</si>
  <si>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</si>
  <si>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</si>
  <si>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</si>
  <si>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</si>
  <si>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</si>
  <si>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</si>
  <si>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</si>
  <si>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</si>
  <si>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</si>
  <si>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</si>
  <si>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</si>
  <si>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</si>
  <si>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</si>
  <si>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</si>
  <si>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</si>
  <si>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</si>
  <si>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</si>
  <si>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</si>
  <si>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</si>
  <si>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</si>
  <si>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</si>
  <si>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</si>
  <si>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</si>
  <si>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</si>
  <si>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</si>
  <si>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</si>
  <si>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</si>
  <si>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</si>
  <si>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</si>
  <si>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</si>
  <si>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</si>
  <si>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</si>
  <si>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</si>
  <si>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</si>
  <si>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</si>
  <si>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</si>
  <si>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</si>
  <si>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</si>
  <si>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</si>
  <si>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</si>
  <si>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</si>
  <si>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</si>
  <si>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</si>
  <si>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</si>
  <si>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</si>
  <si>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</si>
  <si>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</si>
  <si>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</si>
  <si>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</si>
  <si>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</si>
  <si>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</si>
  <si>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</si>
  <si>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</si>
  <si>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</si>
  <si>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</si>
  <si>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</si>
  <si>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</si>
  <si>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</si>
  <si>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</si>
  <si>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</si>
  <si>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</si>
  <si>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</si>
  <si>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</si>
  <si>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</si>
  <si>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</si>
  <si>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</si>
  <si>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</si>
  <si>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</si>
  <si>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</si>
  <si>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</si>
  <si>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</si>
  <si>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</si>
  <si>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</si>
  <si>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</si>
  <si>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</si>
  <si>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</si>
  <si>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</si>
  <si>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</si>
  <si>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</si>
  <si>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</si>
  <si>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</si>
  <si>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</si>
  <si>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</si>
  <si>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</si>
  <si>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</si>
  <si>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</si>
  <si>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</si>
  <si>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</si>
  <si>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</si>
  <si>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</si>
  <si>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</si>
  <si>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</si>
  <si>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</si>
  <si>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</si>
  <si>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</si>
  <si>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</si>
  <si>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</si>
  <si>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</si>
  <si>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</si>
  <si>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</si>
  <si>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</si>
  <si>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</si>
  <si>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</si>
  <si>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</si>
  <si>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</si>
  <si>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</si>
  <si>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</si>
  <si>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</si>
  <si>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</si>
  <si>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</si>
  <si>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</si>
  <si>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</si>
  <si>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</si>
  <si>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</si>
  <si>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</si>
  <si>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</si>
  <si>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</si>
  <si>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</si>
  <si>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</si>
  <si>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</si>
  <si>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</si>
  <si>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</si>
  <si>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</si>
  <si>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</si>
  <si>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</si>
  <si>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</si>
  <si>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</si>
  <si>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</si>
  <si>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</si>
  <si>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</si>
  <si>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</si>
  <si>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</si>
  <si>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</si>
  <si>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</si>
  <si>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</si>
  <si>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</si>
  <si>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</si>
  <si>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</si>
  <si>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</si>
  <si>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</si>
  <si>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</si>
  <si>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</si>
  <si>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</si>
  <si>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</si>
  <si>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</si>
  <si>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</si>
  <si>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</si>
  <si>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</si>
  <si>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</si>
  <si>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</si>
  <si>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</si>
  <si>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</si>
  <si>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</si>
  <si>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</si>
  <si>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</si>
  <si>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</si>
  <si>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</si>
  <si>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</si>
  <si>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</si>
  <si>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</si>
  <si>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</si>
  <si>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</si>
  <si>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</si>
  <si>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</si>
  <si>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</si>
  <si>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</si>
  <si>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</si>
  <si>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</si>
  <si>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</si>
  <si>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</si>
  <si>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</si>
  <si>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</si>
  <si>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</si>
  <si>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</si>
  <si>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</si>
  <si>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</si>
  <si>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</si>
  <si>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</si>
  <si>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</si>
  <si>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</si>
  <si>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</si>
  <si>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</si>
  <si>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</si>
  <si>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</si>
  <si>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</si>
  <si>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</si>
  <si>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</si>
  <si>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</si>
  <si>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</si>
  <si>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</si>
  <si>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</si>
  <si>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</si>
  <si>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</si>
  <si>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</si>
  <si>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</si>
  <si>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</si>
  <si>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</si>
  <si>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</si>
  <si>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</si>
  <si>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</si>
  <si>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</si>
  <si>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</si>
  <si>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</si>
  <si>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</si>
  <si>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</si>
  <si>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</si>
  <si>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</si>
  <si>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</si>
  <si>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</si>
  <si>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</si>
  <si>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</si>
  <si>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</si>
  <si>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</si>
  <si>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</si>
  <si>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</si>
  <si>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</si>
  <si>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</si>
  <si>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</si>
  <si>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</si>
  <si>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</si>
  <si>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</si>
  <si>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</si>
  <si>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</si>
  <si>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</si>
  <si>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</si>
  <si>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</si>
  <si>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</si>
  <si>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</si>
  <si>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</si>
  <si>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</si>
  <si>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</si>
  <si>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</si>
  <si>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</si>
  <si>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</si>
  <si>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</si>
  <si>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</si>
  <si>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</si>
  <si>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</si>
  <si>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</si>
  <si>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</si>
  <si>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</si>
  <si>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</si>
  <si>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</si>
  <si>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</si>
  <si>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</si>
  <si>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</si>
  <si>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</si>
  <si>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</si>
  <si>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</si>
  <si>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</si>
  <si>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</si>
  <si>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</si>
  <si>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</si>
  <si>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</si>
  <si>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</si>
  <si>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</si>
  <si>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</si>
  <si>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</si>
  <si>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</si>
  <si>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</si>
  <si>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</si>
  <si>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</si>
  <si>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</si>
  <si>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</si>
  <si>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</si>
  <si>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</si>
  <si>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</si>
  <si>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</si>
  <si>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</si>
  <si>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</si>
  <si>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</si>
  <si>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</si>
  <si>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</si>
  <si>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</si>
  <si>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</si>
  <si>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</si>
  <si>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</si>
  <si>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</si>
  <si>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</si>
  <si>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</si>
  <si>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</si>
  <si>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</si>
  <si>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</si>
  <si>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</si>
  <si>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</si>
  <si>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</si>
  <si>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</si>
  <si>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</si>
  <si>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</si>
  <si>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</si>
  <si>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</si>
  <si>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</si>
  <si>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</si>
  <si>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</si>
  <si>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</si>
  <si>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</si>
  <si>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</si>
  <si>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</si>
  <si>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</si>
  <si>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</si>
  <si>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</si>
  <si>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</si>
  <si>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</si>
  <si>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</si>
  <si>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</si>
  <si>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</si>
  <si>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</si>
  <si>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</si>
  <si>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</si>
  <si>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</si>
  <si>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</si>
  <si>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</si>
  <si>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</si>
  <si>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</si>
  <si>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</si>
  <si>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</si>
  <si>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</si>
  <si>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</si>
  <si>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</si>
  <si>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</si>
  <si>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</si>
  <si>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</si>
  <si>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</si>
  <si>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</si>
  <si>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</si>
  <si>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</si>
  <si>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</si>
  <si>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</si>
  <si>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</si>
  <si>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</si>
  <si>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</si>
  <si>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</si>
  <si>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</si>
  <si>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</si>
  <si>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</si>
  <si>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</si>
  <si>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</si>
  <si>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</si>
  <si>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</si>
  <si>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</si>
  <si>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</si>
  <si>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</si>
  <si>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</si>
  <si>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</si>
  <si>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</si>
  <si>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</si>
  <si>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</si>
  <si>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</si>
  <si>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</si>
  <si>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</si>
  <si>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</si>
  <si>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</si>
  <si>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</si>
  <si>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</si>
  <si>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</si>
  <si>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</si>
  <si>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</si>
  <si>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</si>
  <si>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</si>
  <si>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</si>
  <si>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</si>
  <si>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</si>
  <si>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</si>
  <si>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</si>
  <si>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</si>
  <si>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</si>
  <si>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</si>
  <si>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</si>
  <si>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</si>
  <si>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</si>
  <si>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</si>
  <si>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</si>
  <si>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</si>
  <si>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</si>
  <si>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</si>
  <si>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</si>
  <si>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</si>
  <si>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</si>
  <si>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</si>
  <si>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</si>
  <si>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</si>
  <si>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</si>
  <si>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</si>
  <si>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</si>
  <si>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</si>
  <si>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</si>
  <si>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</si>
  <si>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</si>
  <si>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PARA EL DESARROLLO, LA CONVIVENVIA Y EL TERRITORIO DEL AFRO DESCENDIENTE CONVITE</t>
  </si>
  <si>
    <t>INSTITUTO COLOMBIANO DE BIENESTAR FAMILIAR ICBF</t>
  </si>
  <si>
    <t>INSTITUCION EDUCATIVA INSTITUTO TECNICO POPULAR DE LA COSTA</t>
  </si>
  <si>
    <t>AFROHOGAR PACIFICO</t>
  </si>
  <si>
    <t>001/2016</t>
  </si>
  <si>
    <t>1259</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</si>
  <si>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</si>
  <si>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</si>
  <si>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</si>
  <si>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</si>
  <si>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</si>
  <si>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</si>
  <si>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</si>
  <si>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</si>
  <si>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52001982020</t>
  </si>
  <si>
    <t>52002022020</t>
  </si>
  <si>
    <t>52004462020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</si>
  <si>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</si>
  <si>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</si>
  <si>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SAMIR ADOLFO ESTACIO QUIÑONES</t>
  </si>
  <si>
    <t>Calle  Antioquia #CS 111b - Tumaco-Nariño</t>
  </si>
  <si>
    <t>Calle nueva creacion #CS 230 -  Tumaco - Nariño</t>
  </si>
  <si>
    <t>educandoporlapaz19@hotmail.com</t>
  </si>
  <si>
    <t>CARMEN ROSAIDA CASTILLO ARBOLEDA</t>
  </si>
  <si>
    <t>CALLE  SAN CARLOS - CS 59 - TUMACO - NARIÑO</t>
  </si>
  <si>
    <t>316 315 0119</t>
  </si>
  <si>
    <t>asoformando-colombia@hotmail.com</t>
  </si>
  <si>
    <t>PRESTAR EL SERVICIO DE ATENCION A NIÑOS Y NIÑAS MENORES DE 5 AÑOS, O HASTA SU INGRESO AL GRADO DE TRANSICION, CON EL FIN DE PROMOVER EL DESARROLLO INTEGRAL DE LA PRIMERA I:FANCIA CON CALIDAD, DE CONFORMIDAD CON EL LINEAMIENTO, EL MANUAL OPERATIVO Y LAS DIRECTRICES ESTABLECIDAS POR EL ICBF, EN EL MARCO DE LA POLITICA DE ESTADO PARA EL DESARROLLO INTEGRAL DE LA PRIMERA INFANCIA DE CERO A SIEMPRE, EL EN SERVICIO DE DESARROLLO INFANTIL EN MEDIO FAMILIAR</t>
  </si>
  <si>
    <t>PRESTAR EL SERVICIO DE ATENCION, EDUCACION INICIAL Y CUIDADO A NIÑOS Y NIÑAS MENORES DE 5 AÑOS, O HASTA SU INGRESO AL GRADO DE TRANSICION, CON EL FIN DE PROMOVER EL DESARROLLO INTEGRAL DE LA PRIMERA INFANCIA CON CALIDAD, DE CONFORMIDAD CON LOS LINEAMIENTOS</t>
  </si>
  <si>
    <t>ATENDER A LA PRIMERA INFANCIA EN EL MARCO DE LA ESTRATEGIA DE CERO A SIEMPRE ESPECIFICAMENTE A LOS NIÑOS Y NIÑAS MENORES DE 5 AÑOS DE FAMILIAS EN SITUACION DE VULNERAVILIDAD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</si>
  <si>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6172016</t>
  </si>
  <si>
    <t>5292017</t>
  </si>
  <si>
    <t>4622017</t>
  </si>
  <si>
    <t>2372018</t>
  </si>
  <si>
    <t>5832016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</si>
  <si>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</si>
  <si>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SEVICIO CENTROS DE DESARRROLLO INFANTIL</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</si>
  <si>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</si>
  <si>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</si>
  <si>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t>
  </si>
  <si>
    <t>PRESTAR LOS SERVICIOS: HOGARES COMUNITARIOS DE BIENESTAR FAMILIAR, AGRUPADOS Y EMPRESARIALES, DE CONFORMIDAD CON LAS DIRECTRICES, LINEAMIENTOS Y PARÁMETROS ESTABLECIDOS POR ICBF, EN ARMONÍA CON LA POLITICA DE ESTADO PARA EL DESARROLLO INTEGRAL A LA PRIMERA INFANCIA DE CERO A SIEMPRE.</t>
  </si>
  <si>
    <t>130-2019</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</si>
  <si>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</si>
  <si>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Y AGRUPADOS Y EMPRESARIAL, DE CONFORMIDAD CON LAS DIRECTRICES, LINEAMIENTOS Y PARÁMETROS ESTABLECIDOS POR ICBF, EN ARMONÍA CON LA POLITICA DE ESTADO PARA EL DESARROLLO INTEGRAL A LA PRIMERA INFANCIA DE CERO A SIEMPRE.</t>
  </si>
  <si>
    <t>PRESTAR LOS SERVICIOS PARA LA ATENCION A LA PRIMERA INFANCIA EN LOS HOGARES COMUNITARIOS DE BIENESTAR HCB Y HOGARES COMUNTIARIOS DE BIENESTAR AGRUPADOS, DE CONFORMIDAD CON EL MANUAL OPERATIVO DE LA MODALIDAD COMUNITARIA Y EL SERVICIO HOGARES EMPRESARIALES DE CONFORMIDAD CON EL MANUAL OPERATIVO DE LA MODALIDAD INSTITUCIONAL, EL LINEAMIENTO TECNICO PARA LA ATENCION A LA PRIMERA INFANCIA Y LAS DIRECTRICES ESTABLECIDAS POR EL ICBF, EN ARMONIA CON LA POLITICA DE ESTADO PARA EL DESARROLLO INTEGRAL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</si>
  <si>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</si>
  <si>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</si>
  <si>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UT ALIANZA ETNICA POR LOS NIÑOS DE COLOMBIA</t>
  </si>
  <si>
    <t>2021-52-20000104.0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</si>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</sst>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E21" zoomScale="111" zoomScaleNormal="70" zoomScaleSheetLayoutView="40" zoomScalePageLayoutView="40" workbookViewId="0">
      <selection activeCell="I39" sqref="I39:N39"/>
    </sheetView>
  </sheetViews>
  <sheetFormatPr baseColWidth="10" defaultColWidth="0" defaultRowHeight="15"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44194.407517939813</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6" t="str">
        <f>HYPERLINK("#Integrante_1!B20","IDENTIFICACIÓN DEL OFERENTE")</f>
        <v>IDENTIFICACIÓN DEL OFERENTE</v>
      </c>
      <c r="C8" s="48"/>
      <c r="D8" s="160"/>
      <c r="E8" s="271" t="str">
        <f>HYPERLINK("#Integrante_1!A109","CAPACIDAD RESIDUAL")</f>
        <v>CAPACIDAD RESIDUAL</v>
      </c>
      <c r="F8" s="272"/>
      <c r="G8" s="273"/>
      <c r="H8" s="187"/>
      <c r="I8" s="186" t="str">
        <f>HYPERLINK("#Integrante_1!N162","DISCAPACIDAD")</f>
        <v>DISCAPACIDAD</v>
      </c>
      <c r="J8" s="188"/>
      <c r="K8" s="186" t="str">
        <f>HYPERLINK("#Integrante_1!A188","TRAYECTORIA")</f>
        <v>TRAYECTORIA</v>
      </c>
      <c r="L8" s="36"/>
      <c r="M8" s="36"/>
      <c r="N8" s="36"/>
      <c r="O8" s="43"/>
    </row>
    <row r="9" spans="1:20" ht="30.75" customHeight="1" thickBot="1" x14ac:dyDescent="0.25">
      <c r="A9" s="42"/>
      <c r="B9" s="186" t="str">
        <f>HYPERLINK("#Integrante_1!I20","DATOS CONTRATO INVITACIÓN")</f>
        <v>DATOS CONTRATO INVITACIÓN</v>
      </c>
      <c r="C9" s="48"/>
      <c r="D9" s="48"/>
      <c r="E9" s="271" t="str">
        <f>HYPERLINK("#Integrante_1!A162","TALENTO HUMANO")</f>
        <v>TALENTO HUMANO</v>
      </c>
      <c r="F9" s="272"/>
      <c r="G9" s="27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25">
      <c r="A10" s="42"/>
      <c r="B10" s="186" t="str">
        <f>HYPERLINK("#Integrante_1!B48","EXPERIENCIA TERRITORIAL")</f>
        <v>EXPERIENCIA TERRITORIAL</v>
      </c>
      <c r="C10" s="48"/>
      <c r="D10" s="48"/>
      <c r="E10" s="271" t="str">
        <f>HYPERLINK("#Integrante_1!F162","INFRAESTRUCTURA")</f>
        <v>INFRAESTRUCTURA</v>
      </c>
      <c r="F10" s="272"/>
      <c r="G10" s="273"/>
      <c r="H10" s="187"/>
      <c r="I10" s="186"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26"/>
      <c r="D19" s="26"/>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901029783</v>
      </c>
      <c r="C20" s="5"/>
      <c r="D20" s="74"/>
      <c r="E20" s="161" t="s">
        <v>2669</v>
      </c>
      <c r="F20" s="163" t="s">
        <v>2728</v>
      </c>
      <c r="G20" s="5"/>
      <c r="H20" s="274"/>
      <c r="I20" s="150" t="s">
        <v>110</v>
      </c>
      <c r="J20" s="151" t="s">
        <v>796</v>
      </c>
      <c r="K20" s="152">
        <v>1494668516</v>
      </c>
      <c r="L20" s="153">
        <v>44246</v>
      </c>
      <c r="M20" s="153">
        <v>44561</v>
      </c>
      <c r="N20" s="136">
        <f>+(M20-L20)/30</f>
        <v>10.5</v>
      </c>
      <c r="O20" s="139"/>
      <c r="U20" s="135"/>
      <c r="V20" s="107">
        <f ca="1">NOW()</f>
        <v>44194.407517939813</v>
      </c>
      <c r="W20" s="107">
        <f ca="1">NOW()</f>
        <v>44194.407517939813</v>
      </c>
    </row>
    <row r="21" spans="1:23" ht="30" customHeight="1" outlineLevel="1" x14ac:dyDescent="0.2">
      <c r="A21" s="9"/>
      <c r="B21" s="72"/>
      <c r="C21" s="5"/>
      <c r="D21" s="5"/>
      <c r="E21" s="5"/>
      <c r="F21" s="5"/>
      <c r="G21" s="5"/>
      <c r="H21" s="71"/>
      <c r="I21" s="150" t="s">
        <v>110</v>
      </c>
      <c r="J21" s="151" t="s">
        <v>138</v>
      </c>
      <c r="K21" s="152">
        <v>1494668516</v>
      </c>
      <c r="L21" s="153">
        <v>44246</v>
      </c>
      <c r="M21" s="153">
        <v>44561</v>
      </c>
      <c r="N21" s="136">
        <f t="shared" ref="N21:N35" si="0">+(M21-L21)/30</f>
        <v>10.5</v>
      </c>
      <c r="O21" s="140"/>
    </row>
    <row r="22" spans="1:23" ht="30" customHeight="1" outlineLevel="1" x14ac:dyDescent="0.2">
      <c r="A22" s="9"/>
      <c r="B22" s="72"/>
      <c r="C22" s="5"/>
      <c r="D22" s="5"/>
      <c r="E22" s="5"/>
      <c r="F22" s="5"/>
      <c r="G22" s="5"/>
      <c r="H22" s="71"/>
      <c r="I22" s="150" t="s">
        <v>110</v>
      </c>
      <c r="J22" s="151" t="s">
        <v>572</v>
      </c>
      <c r="K22" s="152">
        <v>1494668516</v>
      </c>
      <c r="L22" s="153">
        <v>44246</v>
      </c>
      <c r="M22" s="153">
        <v>44561</v>
      </c>
      <c r="N22" s="137">
        <f t="shared" ref="N22:N33" si="1">+(M22-L22)/30</f>
        <v>10.5</v>
      </c>
      <c r="O22" s="140"/>
    </row>
    <row r="23" spans="1:23" ht="30" customHeight="1" outlineLevel="1" x14ac:dyDescent="0.2">
      <c r="A23" s="9"/>
      <c r="B23" s="103"/>
      <c r="C23" s="21"/>
      <c r="D23" s="21"/>
      <c r="E23" s="21"/>
      <c r="F23" s="5"/>
      <c r="G23" s="5"/>
      <c r="H23" s="71"/>
      <c r="I23" s="150" t="s">
        <v>110</v>
      </c>
      <c r="J23" s="151" t="s">
        <v>819</v>
      </c>
      <c r="K23" s="152">
        <v>1494668516</v>
      </c>
      <c r="L23" s="153">
        <v>44246</v>
      </c>
      <c r="M23" s="153">
        <v>44561</v>
      </c>
      <c r="N23" s="137">
        <f t="shared" si="1"/>
        <v>10.5</v>
      </c>
      <c r="O23" s="140"/>
      <c r="Q23" s="106"/>
      <c r="R23" s="55"/>
      <c r="S23" s="107"/>
      <c r="T23" s="107"/>
    </row>
    <row r="24" spans="1:23" ht="30" customHeight="1" outlineLevel="1" x14ac:dyDescent="0.2">
      <c r="A24" s="9"/>
      <c r="B24" s="103"/>
      <c r="C24" s="21"/>
      <c r="D24" s="21"/>
      <c r="E24" s="21"/>
      <c r="F24" s="5"/>
      <c r="G24" s="5"/>
      <c r="H24" s="71"/>
      <c r="I24" s="150" t="s">
        <v>110</v>
      </c>
      <c r="J24" s="151" t="s">
        <v>804</v>
      </c>
      <c r="K24" s="152">
        <v>1494668516</v>
      </c>
      <c r="L24" s="153">
        <v>44246</v>
      </c>
      <c r="M24" s="153">
        <v>44561</v>
      </c>
      <c r="N24" s="137">
        <f t="shared" si="1"/>
        <v>10.5</v>
      </c>
      <c r="O24" s="140"/>
    </row>
    <row r="25" spans="1:23" ht="30" customHeight="1" outlineLevel="1" x14ac:dyDescent="0.2">
      <c r="A25" s="9"/>
      <c r="B25" s="103"/>
      <c r="C25" s="21"/>
      <c r="D25" s="21"/>
      <c r="E25" s="21"/>
      <c r="F25" s="5"/>
      <c r="G25" s="5"/>
      <c r="H25" s="71"/>
      <c r="I25" s="150"/>
      <c r="J25" s="151"/>
      <c r="K25" s="152"/>
      <c r="L25" s="153"/>
      <c r="M25" s="153"/>
      <c r="N25" s="137">
        <f t="shared" si="1"/>
        <v>0</v>
      </c>
      <c r="O25" s="140"/>
    </row>
    <row r="26" spans="1:23" ht="30" customHeight="1" outlineLevel="1" x14ac:dyDescent="0.2">
      <c r="A26" s="9"/>
      <c r="B26" s="103"/>
      <c r="C26" s="21"/>
      <c r="D26" s="21"/>
      <c r="E26" s="21"/>
      <c r="F26" s="5"/>
      <c r="G26" s="5"/>
      <c r="H26" s="71"/>
      <c r="I26" s="150"/>
      <c r="J26" s="151"/>
      <c r="K26" s="152"/>
      <c r="L26" s="153"/>
      <c r="M26" s="153"/>
      <c r="N26" s="137">
        <f t="shared" si="1"/>
        <v>0</v>
      </c>
      <c r="O26" s="140"/>
    </row>
    <row r="27" spans="1:23" ht="30" customHeight="1" outlineLevel="1" x14ac:dyDescent="0.2">
      <c r="A27" s="9"/>
      <c r="B27" s="103"/>
      <c r="C27" s="21"/>
      <c r="D27" s="21"/>
      <c r="E27" s="21"/>
      <c r="F27" s="5"/>
      <c r="G27" s="5"/>
      <c r="H27" s="71"/>
      <c r="I27" s="150"/>
      <c r="J27" s="151"/>
      <c r="K27" s="152"/>
      <c r="L27" s="153"/>
      <c r="M27" s="153"/>
      <c r="N27" s="137">
        <f t="shared" si="1"/>
        <v>0</v>
      </c>
      <c r="O27" s="140"/>
    </row>
    <row r="28" spans="1:23" ht="30" customHeight="1" outlineLevel="1" x14ac:dyDescent="0.2">
      <c r="A28" s="9"/>
      <c r="B28" s="103"/>
      <c r="C28" s="21"/>
      <c r="D28" s="21"/>
      <c r="E28" s="21"/>
      <c r="F28" s="5"/>
      <c r="G28" s="5"/>
      <c r="H28" s="71"/>
      <c r="I28" s="150"/>
      <c r="J28" s="151"/>
      <c r="K28" s="152"/>
      <c r="L28" s="153"/>
      <c r="M28" s="153"/>
      <c r="N28" s="137">
        <f t="shared" si="1"/>
        <v>0</v>
      </c>
      <c r="O28" s="140"/>
    </row>
    <row r="29" spans="1:23" ht="30" customHeight="1" outlineLevel="1" x14ac:dyDescent="0.2">
      <c r="A29" s="9"/>
      <c r="B29" s="72"/>
      <c r="C29" s="5"/>
      <c r="D29" s="5"/>
      <c r="E29" s="5"/>
      <c r="F29" s="5"/>
      <c r="G29" s="5"/>
      <c r="H29" s="71"/>
      <c r="I29" s="150"/>
      <c r="J29" s="151"/>
      <c r="K29" s="152"/>
      <c r="L29" s="153"/>
      <c r="M29" s="153"/>
      <c r="N29" s="137">
        <f t="shared" si="1"/>
        <v>0</v>
      </c>
      <c r="O29" s="140"/>
    </row>
    <row r="30" spans="1:23" ht="30" customHeight="1" outlineLevel="1" x14ac:dyDescent="0.2">
      <c r="A30" s="9"/>
      <c r="B30" s="72"/>
      <c r="C30" s="5"/>
      <c r="D30" s="5"/>
      <c r="E30" s="5"/>
      <c r="F30" s="5"/>
      <c r="G30" s="5"/>
      <c r="H30" s="71"/>
      <c r="I30" s="150"/>
      <c r="J30" s="151"/>
      <c r="K30" s="152"/>
      <c r="L30" s="153"/>
      <c r="M30" s="153"/>
      <c r="N30" s="137">
        <f t="shared" si="1"/>
        <v>0</v>
      </c>
      <c r="O30" s="140"/>
    </row>
    <row r="31" spans="1:23" ht="30" customHeight="1" outlineLevel="1" x14ac:dyDescent="0.2">
      <c r="A31" s="9"/>
      <c r="B31" s="72"/>
      <c r="C31" s="5"/>
      <c r="D31" s="5"/>
      <c r="E31" s="5"/>
      <c r="F31" s="5"/>
      <c r="G31" s="5"/>
      <c r="H31" s="71"/>
      <c r="I31" s="150"/>
      <c r="J31" s="151"/>
      <c r="K31" s="152"/>
      <c r="L31" s="153"/>
      <c r="M31" s="153"/>
      <c r="N31" s="137">
        <f t="shared" si="1"/>
        <v>0</v>
      </c>
      <c r="O31" s="140"/>
    </row>
    <row r="32" spans="1:23" ht="30" customHeight="1" outlineLevel="1" x14ac:dyDescent="0.2">
      <c r="A32" s="9"/>
      <c r="B32" s="72"/>
      <c r="C32" s="5"/>
      <c r="D32" s="5"/>
      <c r="E32" s="5"/>
      <c r="F32" s="5"/>
      <c r="G32" s="5"/>
      <c r="H32" s="71"/>
      <c r="I32" s="150"/>
      <c r="J32" s="151"/>
      <c r="K32" s="152"/>
      <c r="L32" s="153"/>
      <c r="M32" s="153"/>
      <c r="N32" s="137">
        <f t="shared" si="1"/>
        <v>0</v>
      </c>
      <c r="O32" s="140"/>
    </row>
    <row r="33" spans="1:16" ht="30" customHeight="1" outlineLevel="1" x14ac:dyDescent="0.2">
      <c r="A33" s="9"/>
      <c r="B33" s="72"/>
      <c r="C33" s="5"/>
      <c r="D33" s="5"/>
      <c r="E33" s="5"/>
      <c r="F33" s="5"/>
      <c r="G33" s="5"/>
      <c r="H33" s="71"/>
      <c r="I33" s="150"/>
      <c r="J33" s="151"/>
      <c r="K33" s="152"/>
      <c r="L33" s="153"/>
      <c r="M33" s="153"/>
      <c r="N33" s="137">
        <f t="shared" si="1"/>
        <v>0</v>
      </c>
      <c r="O33" s="140"/>
    </row>
    <row r="34" spans="1:16" ht="30" customHeight="1" outlineLevel="1" x14ac:dyDescent="0.2">
      <c r="A34" s="9"/>
      <c r="B34" s="72"/>
      <c r="C34" s="5"/>
      <c r="D34" s="5"/>
      <c r="E34" s="5"/>
      <c r="F34" s="5"/>
      <c r="G34" s="5"/>
      <c r="H34" s="71"/>
      <c r="I34" s="150"/>
      <c r="J34" s="151"/>
      <c r="K34" s="152"/>
      <c r="L34" s="153"/>
      <c r="M34" s="153"/>
      <c r="N34" s="137">
        <f t="shared" si="0"/>
        <v>0</v>
      </c>
      <c r="O34" s="140"/>
    </row>
    <row r="35" spans="1:16" ht="30" customHeight="1" outlineLevel="1" x14ac:dyDescent="0.2">
      <c r="A35" s="9"/>
      <c r="B35" s="72"/>
      <c r="C35" s="5"/>
      <c r="D35" s="5"/>
      <c r="E35" s="5"/>
      <c r="F35" s="5"/>
      <c r="G35" s="5"/>
      <c r="H35" s="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CORPORACION SOCIAL, EDUCATIVA Y PRODUCTIVA DEL PACIFICO Y COLOMBIA EDUCANDO AL NIÑO POR LA PAZ DE COLOMBIA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13" t="s">
        <v>2681</v>
      </c>
      <c r="C48" s="114" t="s">
        <v>32</v>
      </c>
      <c r="D48" s="112" t="s">
        <v>2685</v>
      </c>
      <c r="E48" s="146">
        <v>42401</v>
      </c>
      <c r="F48" s="146">
        <v>42719</v>
      </c>
      <c r="G48" s="173">
        <f>IF(AND(E48&lt;&gt;"",F48&lt;&gt;""),((F48-E48)/30),"")</f>
        <v>10.6</v>
      </c>
      <c r="H48" s="116" t="s">
        <v>2690</v>
      </c>
      <c r="I48" s="115" t="s">
        <v>110</v>
      </c>
      <c r="J48" s="115" t="s">
        <v>819</v>
      </c>
      <c r="K48" s="118">
        <v>60000000</v>
      </c>
      <c r="L48" s="117" t="s">
        <v>1148</v>
      </c>
      <c r="M48" s="119">
        <v>1</v>
      </c>
      <c r="N48" s="117" t="s">
        <v>27</v>
      </c>
      <c r="O48" s="117" t="s">
        <v>26</v>
      </c>
      <c r="P48" s="80"/>
    </row>
    <row r="49" spans="1:16" s="6" customFormat="1" ht="24.75" customHeight="1" x14ac:dyDescent="0.2">
      <c r="A49" s="144">
        <v>2</v>
      </c>
      <c r="B49" s="113" t="s">
        <v>2682</v>
      </c>
      <c r="C49" s="114" t="s">
        <v>31</v>
      </c>
      <c r="D49" s="112" t="s">
        <v>2686</v>
      </c>
      <c r="E49" s="146">
        <v>42720</v>
      </c>
      <c r="F49" s="146">
        <v>43084</v>
      </c>
      <c r="G49" s="173">
        <f t="shared" ref="G49:G107" si="2">IF(AND(E49&lt;&gt;"",F49&lt;&gt;""),((F49-E49)/30),"")</f>
        <v>12.133333333333333</v>
      </c>
      <c r="H49" s="116" t="s">
        <v>2691</v>
      </c>
      <c r="I49" s="115" t="s">
        <v>1155</v>
      </c>
      <c r="J49" s="115" t="s">
        <v>1039</v>
      </c>
      <c r="K49" s="118">
        <v>841654102</v>
      </c>
      <c r="L49" s="117" t="s">
        <v>1148</v>
      </c>
      <c r="M49" s="119">
        <v>1</v>
      </c>
      <c r="N49" s="117" t="s">
        <v>27</v>
      </c>
      <c r="O49" s="117" t="s">
        <v>26</v>
      </c>
      <c r="P49" s="80"/>
    </row>
    <row r="50" spans="1:16" s="6" customFormat="1" ht="24.75" customHeight="1" x14ac:dyDescent="0.2">
      <c r="A50" s="144">
        <v>3</v>
      </c>
      <c r="B50" s="113" t="s">
        <v>2681</v>
      </c>
      <c r="C50" s="114" t="s">
        <v>32</v>
      </c>
      <c r="D50" s="112" t="s">
        <v>2687</v>
      </c>
      <c r="E50" s="146">
        <v>42768</v>
      </c>
      <c r="F50" s="146">
        <v>43069</v>
      </c>
      <c r="G50" s="173">
        <f t="shared" si="2"/>
        <v>10.033333333333333</v>
      </c>
      <c r="H50" s="121" t="s">
        <v>2692</v>
      </c>
      <c r="I50" s="115" t="s">
        <v>110</v>
      </c>
      <c r="J50" s="115" t="s">
        <v>819</v>
      </c>
      <c r="K50" s="118">
        <v>85000000</v>
      </c>
      <c r="L50" s="117" t="s">
        <v>1148</v>
      </c>
      <c r="M50" s="119">
        <v>1</v>
      </c>
      <c r="N50" s="117" t="s">
        <v>27</v>
      </c>
      <c r="O50" s="117" t="s">
        <v>26</v>
      </c>
      <c r="P50" s="80"/>
    </row>
    <row r="51" spans="1:16" s="6" customFormat="1" ht="24.75" customHeight="1" outlineLevel="1" x14ac:dyDescent="0.2">
      <c r="A51" s="144">
        <v>4</v>
      </c>
      <c r="B51" s="113" t="s">
        <v>2683</v>
      </c>
      <c r="C51" s="114" t="s">
        <v>32</v>
      </c>
      <c r="D51" s="112" t="s">
        <v>2688</v>
      </c>
      <c r="E51" s="146">
        <v>43160</v>
      </c>
      <c r="F51" s="146">
        <v>43434</v>
      </c>
      <c r="G51" s="173">
        <f t="shared" si="2"/>
        <v>9.1333333333333329</v>
      </c>
      <c r="H51" s="116" t="s">
        <v>2693</v>
      </c>
      <c r="I51" s="115" t="s">
        <v>110</v>
      </c>
      <c r="J51" s="115" t="s">
        <v>819</v>
      </c>
      <c r="K51" s="118">
        <v>89000000</v>
      </c>
      <c r="L51" s="117" t="s">
        <v>1148</v>
      </c>
      <c r="M51" s="119">
        <v>1</v>
      </c>
      <c r="N51" s="117" t="s">
        <v>27</v>
      </c>
      <c r="O51" s="117" t="s">
        <v>26</v>
      </c>
      <c r="P51" s="80"/>
    </row>
    <row r="52" spans="1:16" s="7" customFormat="1" ht="24.75" customHeight="1" outlineLevel="1" x14ac:dyDescent="0.2">
      <c r="A52" s="145">
        <v>5</v>
      </c>
      <c r="B52" s="113" t="s">
        <v>2684</v>
      </c>
      <c r="C52" s="114" t="s">
        <v>32</v>
      </c>
      <c r="D52" s="112" t="s">
        <v>2689</v>
      </c>
      <c r="E52" s="146">
        <v>43497</v>
      </c>
      <c r="F52" s="146">
        <v>43799</v>
      </c>
      <c r="G52" s="173">
        <f t="shared" si="2"/>
        <v>10.066666666666666</v>
      </c>
      <c r="H52" s="121" t="s">
        <v>2694</v>
      </c>
      <c r="I52" s="115" t="s">
        <v>110</v>
      </c>
      <c r="J52" s="115" t="s">
        <v>819</v>
      </c>
      <c r="K52" s="118">
        <v>95000000</v>
      </c>
      <c r="L52" s="117" t="s">
        <v>1148</v>
      </c>
      <c r="M52" s="119">
        <v>1</v>
      </c>
      <c r="N52" s="117" t="s">
        <v>27</v>
      </c>
      <c r="O52" s="117" t="s">
        <v>26</v>
      </c>
      <c r="P52" s="81"/>
    </row>
    <row r="53" spans="1:16" s="7" customFormat="1" ht="24.75" customHeight="1" outlineLevel="1" x14ac:dyDescent="0.2">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25">
      <c r="A107" s="145">
        <v>60</v>
      </c>
      <c r="B107" s="64"/>
      <c r="C107" s="65"/>
      <c r="D107" s="63"/>
      <c r="E107" s="146"/>
      <c r="F107" s="146"/>
      <c r="G107" s="173" t="str">
        <f t="shared" si="2"/>
        <v/>
      </c>
      <c r="H107" s="64"/>
      <c r="I107" s="63"/>
      <c r="J107" s="63"/>
      <c r="K107" s="66"/>
      <c r="L107" s="65"/>
      <c r="M107" s="67"/>
      <c r="N107" s="65"/>
      <c r="O107" s="65"/>
      <c r="P107" s="81"/>
    </row>
    <row r="108" spans="1:16" ht="29.5" customHeight="1" thickBot="1" x14ac:dyDescent="0.25">
      <c r="O108" s="186" t="str">
        <f>HYPERLINK("#Integrante_1!A1","INICIO")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2" t="s">
        <v>2695</v>
      </c>
      <c r="E114" s="146">
        <v>43886</v>
      </c>
      <c r="F114" s="146">
        <v>44196</v>
      </c>
      <c r="G114" s="173">
        <f>IF(AND(E114&lt;&gt;"",F114&lt;&gt;""),((F114-E114)/30),"")</f>
        <v>10.333333333333334</v>
      </c>
      <c r="H114" s="124" t="s">
        <v>2698</v>
      </c>
      <c r="I114" s="123" t="s">
        <v>110</v>
      </c>
      <c r="J114" s="123" t="s">
        <v>773</v>
      </c>
      <c r="K114" s="125">
        <v>1221318693</v>
      </c>
      <c r="L114" s="102">
        <f>+IF(AND(K114&gt;0,O114="Ejecución"),(K114/877802)*Tabla28[[#This Row],[% participación]],IF(AND(K114&gt;0,O114&lt;&gt;"Ejecución"),"-",""))</f>
        <v>1391.3373323369051</v>
      </c>
      <c r="M114" s="126" t="s">
        <v>1148</v>
      </c>
      <c r="N114" s="182">
        <f>+IF(M116="No",1,IF(M116="Si","Ingrese %",""))</f>
        <v>1</v>
      </c>
      <c r="O114" s="178" t="s">
        <v>1150</v>
      </c>
      <c r="P114" s="80"/>
    </row>
    <row r="115" spans="1:16" s="6" customFormat="1" ht="24.75" customHeight="1" x14ac:dyDescent="0.2">
      <c r="A115" s="144">
        <v>2</v>
      </c>
      <c r="B115" s="176" t="s">
        <v>2671</v>
      </c>
      <c r="C115" s="177" t="s">
        <v>31</v>
      </c>
      <c r="D115" s="63" t="s">
        <v>2696</v>
      </c>
      <c r="E115" s="146">
        <v>43886</v>
      </c>
      <c r="F115" s="146">
        <v>44196</v>
      </c>
      <c r="G115" s="173">
        <f t="shared" ref="G115:G116" si="3">IF(AND(E115&lt;&gt;"",F115&lt;&gt;""),((F115-E115)/30),"")</f>
        <v>10.333333333333334</v>
      </c>
      <c r="H115" s="64" t="s">
        <v>2698</v>
      </c>
      <c r="I115" s="63" t="s">
        <v>110</v>
      </c>
      <c r="J115" s="63" t="s">
        <v>819</v>
      </c>
      <c r="K115" s="68">
        <v>1900810509</v>
      </c>
      <c r="L115" s="102">
        <f>+IF(AND(K115&gt;0,O115="Ejecución"),(K115/877802)*Tabla28[[#This Row],[% participación]],IF(AND(K115&gt;0,O115&lt;&gt;"Ejecución"),"-",""))</f>
        <v>2165.4205720652267</v>
      </c>
      <c r="M115" s="65" t="s">
        <v>1148</v>
      </c>
      <c r="N115" s="182">
        <f>+IF(M116="No",1,IF(M116="Si","Ingrese %",""))</f>
        <v>1</v>
      </c>
      <c r="O115" s="178" t="s">
        <v>1150</v>
      </c>
      <c r="P115" s="80"/>
    </row>
    <row r="116" spans="1:16" s="6" customFormat="1" ht="24.75" customHeight="1" x14ac:dyDescent="0.2">
      <c r="A116" s="144">
        <v>3</v>
      </c>
      <c r="B116" s="176" t="s">
        <v>2671</v>
      </c>
      <c r="C116" s="177" t="s">
        <v>31</v>
      </c>
      <c r="D116" s="63" t="s">
        <v>2696</v>
      </c>
      <c r="E116" s="146">
        <v>43886</v>
      </c>
      <c r="F116" s="146">
        <v>44196</v>
      </c>
      <c r="G116" s="173">
        <f t="shared" si="3"/>
        <v>10.333333333333334</v>
      </c>
      <c r="H116" s="64" t="s">
        <v>2698</v>
      </c>
      <c r="I116" s="63" t="s">
        <v>110</v>
      </c>
      <c r="J116" s="63" t="s">
        <v>796</v>
      </c>
      <c r="K116" s="68">
        <v>1900810509</v>
      </c>
      <c r="L116" s="102">
        <f>+IF(AND(K116&gt;0,O116="Ejecución"),(K116/877802)*Tabla28[[#This Row],[% participación]],IF(AND(K116&gt;0,O116&lt;&gt;"Ejecución"),"-",""))</f>
        <v>2165.4205720652267</v>
      </c>
      <c r="M116" s="65"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63" t="s">
        <v>2697</v>
      </c>
      <c r="E117" s="146">
        <v>44168</v>
      </c>
      <c r="F117" s="146">
        <v>44773</v>
      </c>
      <c r="G117" s="173">
        <f t="shared" ref="G117:G159" si="5">IF(AND(E117&lt;&gt;"",F117&lt;&gt;""),((F117-E117)/30),"")</f>
        <v>20.166666666666668</v>
      </c>
      <c r="H117" s="64" t="s">
        <v>2699</v>
      </c>
      <c r="I117" s="63" t="s">
        <v>110</v>
      </c>
      <c r="J117" s="63" t="s">
        <v>819</v>
      </c>
      <c r="K117" s="68">
        <v>3770052172</v>
      </c>
      <c r="L117" s="102">
        <f>+IF(AND(K117&gt;0,O117="Ejecución"),(K117/877802)*Tabla28[[#This Row],[% participación]],IF(AND(K117&gt;0,O117&lt;&gt;"Ejecución"),"-",""))</f>
        <v>4294.8776284401265</v>
      </c>
      <c r="M117" s="65" t="s">
        <v>1148</v>
      </c>
      <c r="N117" s="182">
        <f t="shared" si="4"/>
        <v>1</v>
      </c>
      <c r="O117" s="178" t="s">
        <v>1150</v>
      </c>
      <c r="P117" s="80"/>
    </row>
    <row r="118" spans="1:16" s="7" customFormat="1" ht="24.75" customHeight="1" outlineLevel="1" x14ac:dyDescent="0.2">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2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 customHeight="1" thickBot="1" x14ac:dyDescent="0.25">
      <c r="O161" s="186" t="str">
        <f>HYPERLINK("#Integrante_1!A1","INICIO")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29"/>
      <c r="B164" s="30"/>
      <c r="C164" s="30"/>
      <c r="E164" s="8"/>
      <c r="F164" s="30"/>
      <c r="G164" s="30"/>
      <c r="H164" s="30"/>
      <c r="I164" s="29"/>
      <c r="J164" s="30"/>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26"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HYPERLINK("#Integrante_1!A1","INICIO")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28"/>
      <c r="S177" s="28" t="s">
        <v>2619</v>
      </c>
      <c r="T177" s="19"/>
      <c r="U177" s="19"/>
      <c r="V177" s="19"/>
      <c r="W177" s="19"/>
      <c r="X177" s="19"/>
      <c r="Y177" s="19"/>
      <c r="Z177" s="19"/>
      <c r="AA177" s="19"/>
      <c r="AB177" s="19"/>
    </row>
    <row r="178" spans="1:28" ht="24" x14ac:dyDescent="0.2">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57" t="s">
        <v>2674</v>
      </c>
      <c r="J179" s="258"/>
      <c r="K179" s="258"/>
      <c r="L179" s="259"/>
      <c r="M179" s="179">
        <v>0.05</v>
      </c>
      <c r="O179" s="8"/>
      <c r="Q179" s="19"/>
      <c r="R179" s="180">
        <f>IF(M179&gt;0,SUM(S179+M179),"")</f>
        <v>7.0000000000000007E-2</v>
      </c>
      <c r="S179" s="24">
        <v>0.02</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93" t="s">
        <v>2633</v>
      </c>
      <c r="E185" s="96">
        <f>+(C185*SUM(K20:K35))</f>
        <v>747334258</v>
      </c>
      <c r="F185" s="94"/>
      <c r="G185" s="95"/>
      <c r="H185" s="90"/>
      <c r="I185" s="92" t="s">
        <v>2632</v>
      </c>
      <c r="J185" s="185">
        <f>M179</f>
        <v>0.05</v>
      </c>
      <c r="K185" s="253" t="s">
        <v>2633</v>
      </c>
      <c r="L185" s="253"/>
      <c r="M185" s="96">
        <f>+J185*K20</f>
        <v>74733425.799999997</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26" t="s">
        <v>24</v>
      </c>
      <c r="J192" s="5" t="s">
        <v>2642</v>
      </c>
      <c r="K192" s="5"/>
      <c r="M192" s="5"/>
      <c r="N192" s="5"/>
      <c r="O192" s="8"/>
      <c r="Q192" s="155"/>
      <c r="R192" s="156"/>
      <c r="S192" s="156"/>
      <c r="T192" s="155"/>
    </row>
    <row r="193" spans="1:18" x14ac:dyDescent="0.2">
      <c r="A193" s="9"/>
      <c r="C193" s="127">
        <v>42709</v>
      </c>
      <c r="D193" s="5"/>
      <c r="E193" s="128">
        <v>7038</v>
      </c>
      <c r="F193" s="5"/>
      <c r="G193" s="5"/>
      <c r="H193" s="148" t="s">
        <v>2700</v>
      </c>
      <c r="J193" s="5"/>
      <c r="K193" s="129">
        <v>42720</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HYPERLINK("#Integrante_1!A1","INICIO")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9" t="s">
        <v>2701</v>
      </c>
      <c r="J211" s="27" t="s">
        <v>2627</v>
      </c>
      <c r="K211" s="149" t="s">
        <v>2702</v>
      </c>
      <c r="L211" s="21"/>
      <c r="M211" s="21"/>
      <c r="N211" s="21"/>
      <c r="O211" s="8"/>
    </row>
    <row r="212" spans="1:15" x14ac:dyDescent="0.2">
      <c r="A212" s="9"/>
      <c r="B212" s="27" t="s">
        <v>2624</v>
      </c>
      <c r="C212" s="148" t="s">
        <v>2700</v>
      </c>
      <c r="D212" s="21"/>
      <c r="G212" s="27" t="s">
        <v>2626</v>
      </c>
      <c r="H212" s="149">
        <v>3163251056</v>
      </c>
      <c r="J212" s="27" t="s">
        <v>2628</v>
      </c>
      <c r="K212" s="148" t="s">
        <v>2703</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F11" zoomScale="94" zoomScaleNormal="85" zoomScaleSheetLayoutView="40" zoomScalePageLayoutView="40" workbookViewId="0">
      <selection activeCell="J25" sqref="J25"/>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5" style="4" customWidth="1"/>
    <col min="16" max="16" width="5.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497" width="14.1640625" style="4" hidden="1"/>
    <col min="498" max="16383" width="1.5" style="4" hidden="1"/>
    <col min="16384" max="16384" width="14.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44194.407517939813</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HYPERLINK("#Integrante_2!B20","IDENTIFICACIÓN DEL OFERENTE")</f>
        <v>IDENTIFICACIÓN DEL OFERENTE</v>
      </c>
      <c r="C8" s="189"/>
      <c r="D8" s="193"/>
      <c r="E8" s="271" t="str">
        <f>HYPERLINK("#Integrante_2!A109","CAPACIDAD RESIDUAL")</f>
        <v>CAPACIDAD RESIDUAL</v>
      </c>
      <c r="F8" s="272"/>
      <c r="G8" s="273"/>
      <c r="H8" s="194"/>
      <c r="I8" s="186" t="str">
        <f>HYPERLINK("#Integrante_2!N162","DISCAPACIDAD")</f>
        <v>DISCAPACIDAD</v>
      </c>
      <c r="J8" s="190"/>
      <c r="K8" s="186" t="str">
        <f>HYPERLINK("#Integrante_2!A188","TRAYECTORIA")</f>
        <v>TRAYECTORIA</v>
      </c>
      <c r="L8" s="189"/>
      <c r="M8" s="36"/>
      <c r="N8" s="36"/>
      <c r="O8" s="43"/>
    </row>
    <row r="9" spans="1:20" ht="30.75" customHeight="1" thickBot="1" x14ac:dyDescent="0.25">
      <c r="A9" s="192"/>
      <c r="B9" s="186" t="str">
        <f>HYPERLINK("#Integrante_2!I20","DATOS CONTRATO INVITACIÓN")</f>
        <v>DATOS CONTRATO INVITACIÓN</v>
      </c>
      <c r="C9" s="189"/>
      <c r="D9" s="189"/>
      <c r="E9" s="271" t="str">
        <f>HYPERLINK("#Integrante_2!A162","TALENTO HUMANO")</f>
        <v>TALENTO HUMANO</v>
      </c>
      <c r="F9" s="272"/>
      <c r="G9" s="27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25">
      <c r="A10" s="192"/>
      <c r="B10" s="186" t="str">
        <f>HYPERLINK("#Integrante_2!B48","EXPERIENCIA TERRITORIAL")</f>
        <v>EXPERIENCIA TERRITORIAL</v>
      </c>
      <c r="C10" s="189"/>
      <c r="D10" s="189"/>
      <c r="E10" s="271" t="str">
        <f>HYPERLINK("#Integrante_2!F162","INFRAESTRUCTURA")</f>
        <v>INFRAESTRUCTURA</v>
      </c>
      <c r="F10" s="272"/>
      <c r="G10" s="273"/>
      <c r="H10" s="194"/>
      <c r="I10" s="186" t="str">
        <f>HYPERLINK("#Integrante_2!L176","VALOR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2729</v>
      </c>
      <c r="D15" s="35"/>
      <c r="E15" s="35"/>
      <c r="F15" s="5"/>
      <c r="G15" s="32" t="s">
        <v>1168</v>
      </c>
      <c r="H15" s="105" t="s">
        <v>110</v>
      </c>
      <c r="I15" s="32" t="s">
        <v>2629</v>
      </c>
      <c r="J15" s="110" t="s">
        <v>2637</v>
      </c>
      <c r="L15" s="268" t="s">
        <v>8</v>
      </c>
      <c r="M15" s="268"/>
      <c r="N15" s="184">
        <v>0.1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900812373</v>
      </c>
      <c r="C20" s="5"/>
      <c r="D20" s="169"/>
      <c r="E20" s="161" t="s">
        <v>2669</v>
      </c>
      <c r="F20" s="163" t="s">
        <v>2728</v>
      </c>
      <c r="G20" s="5"/>
      <c r="H20" s="274"/>
      <c r="I20" s="150" t="s">
        <v>110</v>
      </c>
      <c r="J20" s="151" t="s">
        <v>796</v>
      </c>
      <c r="K20" s="152">
        <v>1494668516</v>
      </c>
      <c r="L20" s="153">
        <v>44246</v>
      </c>
      <c r="M20" s="153">
        <v>44561</v>
      </c>
      <c r="N20" s="136">
        <f>+(M20-L20)/30</f>
        <v>10.5</v>
      </c>
      <c r="O20" s="139"/>
      <c r="U20" s="135"/>
      <c r="V20" s="107">
        <f ca="1">NOW()</f>
        <v>44194.407517939813</v>
      </c>
      <c r="W20" s="107">
        <f ca="1">NOW()</f>
        <v>44194.407517939813</v>
      </c>
    </row>
    <row r="21" spans="1:23" ht="30" customHeight="1" outlineLevel="1" x14ac:dyDescent="0.2">
      <c r="A21" s="9"/>
      <c r="B21" s="72"/>
      <c r="C21" s="5"/>
      <c r="D21" s="5"/>
      <c r="E21" s="5"/>
      <c r="F21" s="5"/>
      <c r="G21" s="5"/>
      <c r="H21" s="171"/>
      <c r="I21" s="150" t="s">
        <v>110</v>
      </c>
      <c r="J21" s="151" t="s">
        <v>138</v>
      </c>
      <c r="K21" s="152">
        <v>1494668516</v>
      </c>
      <c r="L21" s="153">
        <v>44246</v>
      </c>
      <c r="M21" s="153">
        <v>44561</v>
      </c>
      <c r="N21" s="136">
        <f t="shared" ref="N21:N35" si="0">+(M21-L21)/30</f>
        <v>10.5</v>
      </c>
      <c r="O21" s="140"/>
    </row>
    <row r="22" spans="1:23" ht="30" customHeight="1" outlineLevel="1" x14ac:dyDescent="0.2">
      <c r="A22" s="9"/>
      <c r="B22" s="72"/>
      <c r="C22" s="5"/>
      <c r="D22" s="5"/>
      <c r="E22" s="5"/>
      <c r="F22" s="5"/>
      <c r="G22" s="5"/>
      <c r="H22" s="171"/>
      <c r="I22" s="150" t="s">
        <v>110</v>
      </c>
      <c r="J22" s="151" t="s">
        <v>572</v>
      </c>
      <c r="K22" s="152">
        <v>1494668516</v>
      </c>
      <c r="L22" s="153">
        <v>44246</v>
      </c>
      <c r="M22" s="153">
        <v>44561</v>
      </c>
      <c r="N22" s="137">
        <f t="shared" si="0"/>
        <v>10.5</v>
      </c>
      <c r="O22" s="140"/>
    </row>
    <row r="23" spans="1:23" ht="30" customHeight="1" outlineLevel="1" x14ac:dyDescent="0.2">
      <c r="A23" s="9"/>
      <c r="B23" s="103"/>
      <c r="C23" s="21"/>
      <c r="D23" s="21"/>
      <c r="E23" s="21"/>
      <c r="F23" s="5"/>
      <c r="G23" s="5"/>
      <c r="H23" s="171"/>
      <c r="I23" s="150" t="s">
        <v>110</v>
      </c>
      <c r="J23" s="151" t="s">
        <v>819</v>
      </c>
      <c r="K23" s="152">
        <v>1494668516</v>
      </c>
      <c r="L23" s="153">
        <v>44246</v>
      </c>
      <c r="M23" s="153">
        <v>44561</v>
      </c>
      <c r="N23" s="137">
        <f t="shared" si="0"/>
        <v>10.5</v>
      </c>
      <c r="O23" s="140"/>
      <c r="Q23" s="106"/>
      <c r="R23" s="55"/>
      <c r="S23" s="107"/>
      <c r="T23" s="107"/>
    </row>
    <row r="24" spans="1:23" ht="30" customHeight="1" outlineLevel="1" x14ac:dyDescent="0.2">
      <c r="A24" s="9"/>
      <c r="B24" s="103"/>
      <c r="C24" s="21"/>
      <c r="D24" s="21"/>
      <c r="E24" s="21"/>
      <c r="F24" s="5"/>
      <c r="G24" s="5"/>
      <c r="H24" s="171"/>
      <c r="I24" s="150" t="s">
        <v>110</v>
      </c>
      <c r="J24" s="151" t="s">
        <v>804</v>
      </c>
      <c r="K24" s="152">
        <v>1494668516</v>
      </c>
      <c r="L24" s="153">
        <v>44246</v>
      </c>
      <c r="M24" s="153">
        <v>44561</v>
      </c>
      <c r="N24" s="137">
        <f t="shared" si="0"/>
        <v>10.5</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ASOCIACIÓN DE ESTUDIANTES AFRODESCENDIENTES DE NARIÑO</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2730</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t="s">
        <v>2671</v>
      </c>
      <c r="C48" s="126" t="s">
        <v>31</v>
      </c>
      <c r="D48" s="123" t="s">
        <v>2715</v>
      </c>
      <c r="E48" s="146">
        <v>42719</v>
      </c>
      <c r="F48" s="146">
        <v>43084</v>
      </c>
      <c r="G48" s="173">
        <f>IF(AND(E48&lt;&gt;"",F48&lt;&gt;""),((F48-E48)/30),"")</f>
        <v>12.166666666666666</v>
      </c>
      <c r="H48" s="124" t="s">
        <v>2708</v>
      </c>
      <c r="I48" s="123" t="s">
        <v>110</v>
      </c>
      <c r="J48" s="123" t="s">
        <v>819</v>
      </c>
      <c r="K48" s="125">
        <v>4968349722</v>
      </c>
      <c r="L48" s="126" t="s">
        <v>1148</v>
      </c>
      <c r="M48" s="182">
        <v>1</v>
      </c>
      <c r="N48" s="126" t="s">
        <v>27</v>
      </c>
      <c r="O48" s="126" t="s">
        <v>26</v>
      </c>
      <c r="P48" s="80"/>
    </row>
    <row r="49" spans="1:16" s="6" customFormat="1" ht="24.75" customHeight="1" x14ac:dyDescent="0.2">
      <c r="A49" s="144">
        <v>2</v>
      </c>
      <c r="B49" s="124" t="s">
        <v>2671</v>
      </c>
      <c r="C49" s="126" t="s">
        <v>31</v>
      </c>
      <c r="D49" s="123" t="s">
        <v>2715</v>
      </c>
      <c r="E49" s="146">
        <v>42719</v>
      </c>
      <c r="F49" s="146">
        <v>43084</v>
      </c>
      <c r="G49" s="173">
        <f t="shared" ref="G49:G107" si="1">IF(AND(E49&lt;&gt;"",F49&lt;&gt;""),((F49-E49)/30),"")</f>
        <v>12.166666666666666</v>
      </c>
      <c r="H49" s="124" t="s">
        <v>2708</v>
      </c>
      <c r="I49" s="123" t="s">
        <v>110</v>
      </c>
      <c r="J49" s="123" t="s">
        <v>804</v>
      </c>
      <c r="K49" s="125">
        <v>4968349722</v>
      </c>
      <c r="L49" s="126" t="s">
        <v>1148</v>
      </c>
      <c r="M49" s="182">
        <v>1</v>
      </c>
      <c r="N49" s="126" t="s">
        <v>27</v>
      </c>
      <c r="O49" s="126" t="s">
        <v>26</v>
      </c>
      <c r="P49" s="80"/>
    </row>
    <row r="50" spans="1:16" s="6" customFormat="1" ht="24.75" customHeight="1" x14ac:dyDescent="0.2">
      <c r="A50" s="144">
        <v>3</v>
      </c>
      <c r="B50" s="124" t="s">
        <v>2671</v>
      </c>
      <c r="C50" s="126" t="s">
        <v>31</v>
      </c>
      <c r="D50" s="123" t="s">
        <v>2711</v>
      </c>
      <c r="E50" s="146">
        <v>42719</v>
      </c>
      <c r="F50" s="146">
        <v>43084</v>
      </c>
      <c r="G50" s="173">
        <f t="shared" si="1"/>
        <v>12.166666666666666</v>
      </c>
      <c r="H50" s="124" t="s">
        <v>2709</v>
      </c>
      <c r="I50" s="123" t="s">
        <v>110</v>
      </c>
      <c r="J50" s="123" t="s">
        <v>819</v>
      </c>
      <c r="K50" s="125">
        <v>3272196159</v>
      </c>
      <c r="L50" s="126" t="s">
        <v>1148</v>
      </c>
      <c r="M50" s="182">
        <v>1</v>
      </c>
      <c r="N50" s="126" t="s">
        <v>27</v>
      </c>
      <c r="O50" s="126" t="s">
        <v>26</v>
      </c>
      <c r="P50" s="80"/>
    </row>
    <row r="51" spans="1:16" s="6" customFormat="1" ht="24.75" customHeight="1" outlineLevel="1" x14ac:dyDescent="0.2">
      <c r="A51" s="144">
        <v>4</v>
      </c>
      <c r="B51" s="124" t="s">
        <v>2671</v>
      </c>
      <c r="C51" s="126" t="s">
        <v>31</v>
      </c>
      <c r="D51" s="123" t="s">
        <v>2711</v>
      </c>
      <c r="E51" s="146">
        <v>42719</v>
      </c>
      <c r="F51" s="146">
        <v>43084</v>
      </c>
      <c r="G51" s="173">
        <f t="shared" si="1"/>
        <v>12.166666666666666</v>
      </c>
      <c r="H51" s="124" t="s">
        <v>2709</v>
      </c>
      <c r="I51" s="123" t="s">
        <v>110</v>
      </c>
      <c r="J51" s="123" t="s">
        <v>782</v>
      </c>
      <c r="K51" s="125">
        <v>3272196159</v>
      </c>
      <c r="L51" s="126" t="s">
        <v>1148</v>
      </c>
      <c r="M51" s="182">
        <v>1</v>
      </c>
      <c r="N51" s="126" t="s">
        <v>27</v>
      </c>
      <c r="O51" s="126" t="s">
        <v>26</v>
      </c>
      <c r="P51" s="80"/>
    </row>
    <row r="52" spans="1:16" s="7" customFormat="1" ht="24.75" customHeight="1" outlineLevel="1" x14ac:dyDescent="0.2">
      <c r="A52" s="145">
        <v>5</v>
      </c>
      <c r="B52" s="124" t="s">
        <v>2671</v>
      </c>
      <c r="C52" s="126" t="s">
        <v>31</v>
      </c>
      <c r="D52" s="123" t="s">
        <v>2711</v>
      </c>
      <c r="E52" s="146">
        <v>42719</v>
      </c>
      <c r="F52" s="146">
        <v>43084</v>
      </c>
      <c r="G52" s="173">
        <f t="shared" si="1"/>
        <v>12.166666666666666</v>
      </c>
      <c r="H52" s="124" t="s">
        <v>2709</v>
      </c>
      <c r="I52" s="123" t="s">
        <v>110</v>
      </c>
      <c r="J52" s="123" t="s">
        <v>804</v>
      </c>
      <c r="K52" s="125">
        <v>3272196159</v>
      </c>
      <c r="L52" s="126" t="s">
        <v>1148</v>
      </c>
      <c r="M52" s="182">
        <v>1</v>
      </c>
      <c r="N52" s="126" t="s">
        <v>27</v>
      </c>
      <c r="O52" s="126" t="s">
        <v>26</v>
      </c>
      <c r="P52" s="81"/>
    </row>
    <row r="53" spans="1:16" s="7" customFormat="1" ht="24.75" customHeight="1" outlineLevel="1" x14ac:dyDescent="0.2">
      <c r="A53" s="145">
        <v>6</v>
      </c>
      <c r="B53" s="124" t="s">
        <v>2671</v>
      </c>
      <c r="C53" s="126" t="s">
        <v>31</v>
      </c>
      <c r="D53" s="123">
        <v>5262016</v>
      </c>
      <c r="E53" s="146">
        <v>42675</v>
      </c>
      <c r="F53" s="146">
        <v>42719</v>
      </c>
      <c r="G53" s="173">
        <f t="shared" si="1"/>
        <v>1.4666666666666666</v>
      </c>
      <c r="H53" s="121" t="s">
        <v>2716</v>
      </c>
      <c r="I53" s="123" t="s">
        <v>110</v>
      </c>
      <c r="J53" s="123" t="s">
        <v>773</v>
      </c>
      <c r="K53" s="125">
        <v>290120130</v>
      </c>
      <c r="L53" s="126" t="s">
        <v>1148</v>
      </c>
      <c r="M53" s="182">
        <v>1</v>
      </c>
      <c r="N53" s="126" t="s">
        <v>27</v>
      </c>
      <c r="O53" s="126" t="s">
        <v>1148</v>
      </c>
      <c r="P53" s="81"/>
    </row>
    <row r="54" spans="1:16" s="7" customFormat="1" ht="24.75" customHeight="1" outlineLevel="1" x14ac:dyDescent="0.2">
      <c r="A54" s="145">
        <v>7</v>
      </c>
      <c r="B54" s="124" t="s">
        <v>2671</v>
      </c>
      <c r="C54" s="126" t="s">
        <v>31</v>
      </c>
      <c r="D54" s="123">
        <v>5262016</v>
      </c>
      <c r="E54" s="146">
        <v>42675</v>
      </c>
      <c r="F54" s="146">
        <v>42719</v>
      </c>
      <c r="G54" s="173">
        <f t="shared" si="1"/>
        <v>1.4666666666666666</v>
      </c>
      <c r="H54" s="121" t="s">
        <v>2716</v>
      </c>
      <c r="I54" s="123" t="s">
        <v>110</v>
      </c>
      <c r="J54" s="123" t="s">
        <v>800</v>
      </c>
      <c r="K54" s="125">
        <v>290120130</v>
      </c>
      <c r="L54" s="126" t="s">
        <v>1148</v>
      </c>
      <c r="M54" s="182">
        <v>1</v>
      </c>
      <c r="N54" s="126" t="s">
        <v>27</v>
      </c>
      <c r="O54" s="126" t="s">
        <v>1148</v>
      </c>
      <c r="P54" s="81"/>
    </row>
    <row r="55" spans="1:16" s="7" customFormat="1" ht="24.75" customHeight="1" outlineLevel="1" x14ac:dyDescent="0.2">
      <c r="A55" s="145">
        <v>8</v>
      </c>
      <c r="B55" s="124" t="s">
        <v>2671</v>
      </c>
      <c r="C55" s="126" t="s">
        <v>31</v>
      </c>
      <c r="D55" s="123">
        <v>5262016</v>
      </c>
      <c r="E55" s="146">
        <v>42675</v>
      </c>
      <c r="F55" s="146">
        <v>42719</v>
      </c>
      <c r="G55" s="173">
        <f t="shared" si="1"/>
        <v>1.4666666666666666</v>
      </c>
      <c r="H55" s="121" t="s">
        <v>2716</v>
      </c>
      <c r="I55" s="123" t="s">
        <v>110</v>
      </c>
      <c r="J55" s="123" t="s">
        <v>810</v>
      </c>
      <c r="K55" s="125">
        <v>290120130</v>
      </c>
      <c r="L55" s="126" t="s">
        <v>1148</v>
      </c>
      <c r="M55" s="182">
        <v>1</v>
      </c>
      <c r="N55" s="126" t="s">
        <v>27</v>
      </c>
      <c r="O55" s="126" t="s">
        <v>1148</v>
      </c>
      <c r="P55" s="81"/>
    </row>
    <row r="56" spans="1:16" s="7" customFormat="1" ht="24.75" customHeight="1" outlineLevel="1" x14ac:dyDescent="0.2">
      <c r="A56" s="145">
        <v>9</v>
      </c>
      <c r="B56" s="124" t="s">
        <v>2671</v>
      </c>
      <c r="C56" s="126" t="s">
        <v>31</v>
      </c>
      <c r="D56" s="123">
        <v>6042016</v>
      </c>
      <c r="E56" s="146">
        <v>42719</v>
      </c>
      <c r="F56" s="146">
        <v>43084</v>
      </c>
      <c r="G56" s="173">
        <f t="shared" si="1"/>
        <v>12.166666666666666</v>
      </c>
      <c r="H56" s="124" t="s">
        <v>2717</v>
      </c>
      <c r="I56" s="123" t="s">
        <v>110</v>
      </c>
      <c r="J56" s="123" t="s">
        <v>773</v>
      </c>
      <c r="K56" s="120">
        <v>1771493412</v>
      </c>
      <c r="L56" s="126" t="s">
        <v>1148</v>
      </c>
      <c r="M56" s="182">
        <v>1</v>
      </c>
      <c r="N56" s="126" t="s">
        <v>27</v>
      </c>
      <c r="O56" s="126" t="s">
        <v>1148</v>
      </c>
      <c r="P56" s="81"/>
    </row>
    <row r="57" spans="1:16" s="7" customFormat="1" ht="24.75" customHeight="1" outlineLevel="1" x14ac:dyDescent="0.2">
      <c r="A57" s="145">
        <v>10</v>
      </c>
      <c r="B57" s="124" t="s">
        <v>2671</v>
      </c>
      <c r="C57" s="126" t="s">
        <v>31</v>
      </c>
      <c r="D57" s="123">
        <v>6042016</v>
      </c>
      <c r="E57" s="146">
        <v>42719</v>
      </c>
      <c r="F57" s="146">
        <v>43084</v>
      </c>
      <c r="G57" s="173">
        <f t="shared" si="1"/>
        <v>12.166666666666666</v>
      </c>
      <c r="H57" s="124" t="s">
        <v>2717</v>
      </c>
      <c r="I57" s="123" t="s">
        <v>110</v>
      </c>
      <c r="J57" s="123" t="s">
        <v>800</v>
      </c>
      <c r="K57" s="120">
        <v>1771493412</v>
      </c>
      <c r="L57" s="126" t="s">
        <v>1148</v>
      </c>
      <c r="M57" s="182">
        <v>1</v>
      </c>
      <c r="N57" s="126" t="s">
        <v>27</v>
      </c>
      <c r="O57" s="126" t="s">
        <v>1148</v>
      </c>
      <c r="P57" s="81"/>
    </row>
    <row r="58" spans="1:16" s="7" customFormat="1" ht="24.75" customHeight="1" outlineLevel="1" x14ac:dyDescent="0.2">
      <c r="A58" s="145">
        <v>11</v>
      </c>
      <c r="B58" s="124" t="s">
        <v>2671</v>
      </c>
      <c r="C58" s="126" t="s">
        <v>31</v>
      </c>
      <c r="D58" s="123">
        <v>6042016</v>
      </c>
      <c r="E58" s="146">
        <v>42719</v>
      </c>
      <c r="F58" s="146">
        <v>43084</v>
      </c>
      <c r="G58" s="173">
        <f t="shared" si="1"/>
        <v>12.166666666666666</v>
      </c>
      <c r="H58" s="124" t="s">
        <v>2717</v>
      </c>
      <c r="I58" s="123" t="s">
        <v>110</v>
      </c>
      <c r="J58" s="123" t="s">
        <v>810</v>
      </c>
      <c r="K58" s="120">
        <v>1771493412</v>
      </c>
      <c r="L58" s="126" t="s">
        <v>1148</v>
      </c>
      <c r="M58" s="182">
        <v>1</v>
      </c>
      <c r="N58" s="126" t="s">
        <v>27</v>
      </c>
      <c r="O58" s="126" t="s">
        <v>1148</v>
      </c>
      <c r="P58" s="81"/>
    </row>
    <row r="59" spans="1:16" s="7" customFormat="1" ht="24.75" customHeight="1" outlineLevel="1" x14ac:dyDescent="0.2">
      <c r="A59" s="145">
        <v>12</v>
      </c>
      <c r="B59" s="124" t="s">
        <v>2671</v>
      </c>
      <c r="C59" s="126" t="s">
        <v>31</v>
      </c>
      <c r="D59" s="123" t="s">
        <v>2712</v>
      </c>
      <c r="E59" s="146">
        <v>42736</v>
      </c>
      <c r="F59" s="146">
        <v>43311</v>
      </c>
      <c r="G59" s="173">
        <f t="shared" si="1"/>
        <v>19.166666666666668</v>
      </c>
      <c r="H59" s="121" t="s">
        <v>2710</v>
      </c>
      <c r="I59" s="123" t="s">
        <v>110</v>
      </c>
      <c r="J59" s="123" t="s">
        <v>819</v>
      </c>
      <c r="K59" s="125">
        <v>6665204377</v>
      </c>
      <c r="L59" s="126" t="s">
        <v>1148</v>
      </c>
      <c r="M59" s="182">
        <v>1</v>
      </c>
      <c r="N59" s="126" t="s">
        <v>27</v>
      </c>
      <c r="O59" s="126" t="s">
        <v>26</v>
      </c>
      <c r="P59" s="81"/>
    </row>
    <row r="60" spans="1:16" s="7" customFormat="1" ht="24.75" customHeight="1" outlineLevel="1" x14ac:dyDescent="0.2">
      <c r="A60" s="145">
        <v>13</v>
      </c>
      <c r="B60" s="124" t="s">
        <v>2671</v>
      </c>
      <c r="C60" s="126" t="s">
        <v>31</v>
      </c>
      <c r="D60" s="123" t="s">
        <v>2713</v>
      </c>
      <c r="E60" s="146">
        <v>43084</v>
      </c>
      <c r="F60" s="146">
        <v>43312</v>
      </c>
      <c r="G60" s="173">
        <f t="shared" si="1"/>
        <v>7.6</v>
      </c>
      <c r="H60" s="124" t="s">
        <v>2708</v>
      </c>
      <c r="I60" s="123" t="s">
        <v>110</v>
      </c>
      <c r="J60" s="123" t="s">
        <v>819</v>
      </c>
      <c r="K60" s="125">
        <v>2892947718</v>
      </c>
      <c r="L60" s="126" t="s">
        <v>1148</v>
      </c>
      <c r="M60" s="182">
        <v>1</v>
      </c>
      <c r="N60" s="126" t="s">
        <v>27</v>
      </c>
      <c r="O60" s="126" t="s">
        <v>26</v>
      </c>
      <c r="P60" s="81"/>
    </row>
    <row r="61" spans="1:16" s="7" customFormat="1" ht="24.75" customHeight="1" outlineLevel="1" x14ac:dyDescent="0.2">
      <c r="A61" s="145">
        <v>14</v>
      </c>
      <c r="B61" s="124" t="s">
        <v>2671</v>
      </c>
      <c r="C61" s="126" t="s">
        <v>31</v>
      </c>
      <c r="D61" s="123" t="s">
        <v>2713</v>
      </c>
      <c r="E61" s="146">
        <v>43084</v>
      </c>
      <c r="F61" s="146">
        <v>43312</v>
      </c>
      <c r="G61" s="173">
        <f t="shared" si="1"/>
        <v>7.6</v>
      </c>
      <c r="H61" s="124" t="s">
        <v>2708</v>
      </c>
      <c r="I61" s="123" t="s">
        <v>110</v>
      </c>
      <c r="J61" s="123" t="s">
        <v>804</v>
      </c>
      <c r="K61" s="125">
        <v>2892947718</v>
      </c>
      <c r="L61" s="126" t="s">
        <v>1148</v>
      </c>
      <c r="M61" s="182">
        <v>1</v>
      </c>
      <c r="N61" s="126" t="s">
        <v>27</v>
      </c>
      <c r="O61" s="126" t="s">
        <v>26</v>
      </c>
      <c r="P61" s="81"/>
    </row>
    <row r="62" spans="1:16" s="7" customFormat="1" ht="24.75" customHeight="1" outlineLevel="1" x14ac:dyDescent="0.2">
      <c r="A62" s="145">
        <v>15</v>
      </c>
      <c r="B62" s="124" t="s">
        <v>2671</v>
      </c>
      <c r="C62" s="126" t="s">
        <v>31</v>
      </c>
      <c r="D62" s="123" t="s">
        <v>2714</v>
      </c>
      <c r="E62" s="146">
        <v>43313</v>
      </c>
      <c r="F62" s="146">
        <v>43449</v>
      </c>
      <c r="G62" s="173">
        <f t="shared" si="1"/>
        <v>4.5333333333333332</v>
      </c>
      <c r="H62" s="121" t="s">
        <v>2710</v>
      </c>
      <c r="I62" s="123" t="s">
        <v>110</v>
      </c>
      <c r="J62" s="123" t="s">
        <v>819</v>
      </c>
      <c r="K62" s="125">
        <v>1478682791</v>
      </c>
      <c r="L62" s="126" t="s">
        <v>1148</v>
      </c>
      <c r="M62" s="182">
        <v>1</v>
      </c>
      <c r="N62" s="126" t="s">
        <v>27</v>
      </c>
      <c r="O62" s="126" t="s">
        <v>26</v>
      </c>
      <c r="P62" s="81"/>
    </row>
    <row r="63" spans="1:16" s="7" customFormat="1" ht="24.75" customHeight="1" outlineLevel="1" x14ac:dyDescent="0.2">
      <c r="A63" s="145">
        <v>16</v>
      </c>
      <c r="B63" s="124" t="s">
        <v>2671</v>
      </c>
      <c r="C63" s="126" t="s">
        <v>31</v>
      </c>
      <c r="D63" s="123">
        <v>3532018</v>
      </c>
      <c r="E63" s="146">
        <v>43404</v>
      </c>
      <c r="F63" s="146">
        <v>43434</v>
      </c>
      <c r="G63" s="173">
        <f t="shared" si="1"/>
        <v>1</v>
      </c>
      <c r="H63" s="124" t="s">
        <v>2718</v>
      </c>
      <c r="I63" s="123" t="s">
        <v>110</v>
      </c>
      <c r="J63" s="123" t="s">
        <v>773</v>
      </c>
      <c r="K63" s="125">
        <v>196713151</v>
      </c>
      <c r="L63" s="126" t="s">
        <v>1148</v>
      </c>
      <c r="M63" s="182">
        <v>1</v>
      </c>
      <c r="N63" s="126" t="s">
        <v>27</v>
      </c>
      <c r="O63" s="126" t="s">
        <v>1148</v>
      </c>
      <c r="P63" s="81"/>
    </row>
    <row r="64" spans="1:16" s="7" customFormat="1" ht="24.75" customHeight="1" outlineLevel="1" x14ac:dyDescent="0.2">
      <c r="A64" s="145">
        <v>17</v>
      </c>
      <c r="B64" s="124" t="s">
        <v>2671</v>
      </c>
      <c r="C64" s="126" t="s">
        <v>31</v>
      </c>
      <c r="D64" s="123">
        <v>3532018</v>
      </c>
      <c r="E64" s="146">
        <v>43404</v>
      </c>
      <c r="F64" s="146">
        <v>43434</v>
      </c>
      <c r="G64" s="173">
        <f t="shared" si="1"/>
        <v>1</v>
      </c>
      <c r="H64" s="124" t="s">
        <v>2718</v>
      </c>
      <c r="I64" s="123" t="s">
        <v>110</v>
      </c>
      <c r="J64" s="123" t="s">
        <v>800</v>
      </c>
      <c r="K64" s="125">
        <v>196713151</v>
      </c>
      <c r="L64" s="126" t="s">
        <v>1148</v>
      </c>
      <c r="M64" s="182">
        <v>1</v>
      </c>
      <c r="N64" s="126" t="s">
        <v>27</v>
      </c>
      <c r="O64" s="126" t="s">
        <v>1148</v>
      </c>
      <c r="P64" s="81"/>
    </row>
    <row r="65" spans="1:16" s="7" customFormat="1" ht="24.75" customHeight="1" outlineLevel="1" x14ac:dyDescent="0.2">
      <c r="A65" s="145">
        <v>18</v>
      </c>
      <c r="B65" s="124" t="s">
        <v>2671</v>
      </c>
      <c r="C65" s="126" t="s">
        <v>31</v>
      </c>
      <c r="D65" s="123">
        <v>3532018</v>
      </c>
      <c r="E65" s="146">
        <v>43404</v>
      </c>
      <c r="F65" s="146">
        <v>43434</v>
      </c>
      <c r="G65" s="173">
        <f t="shared" si="1"/>
        <v>1</v>
      </c>
      <c r="H65" s="124" t="s">
        <v>2718</v>
      </c>
      <c r="I65" s="123" t="s">
        <v>110</v>
      </c>
      <c r="J65" s="123" t="s">
        <v>810</v>
      </c>
      <c r="K65" s="125">
        <v>196713151</v>
      </c>
      <c r="L65" s="126" t="s">
        <v>1148</v>
      </c>
      <c r="M65" s="182">
        <v>1</v>
      </c>
      <c r="N65" s="126" t="s">
        <v>27</v>
      </c>
      <c r="O65" s="126" t="s">
        <v>1148</v>
      </c>
      <c r="P65" s="81"/>
    </row>
    <row r="66" spans="1:16" s="7" customFormat="1" ht="24.75" customHeight="1" outlineLevel="1" x14ac:dyDescent="0.2">
      <c r="A66" s="145">
        <v>19</v>
      </c>
      <c r="B66" s="124" t="s">
        <v>2671</v>
      </c>
      <c r="C66" s="126" t="s">
        <v>31</v>
      </c>
      <c r="D66" s="123">
        <v>3542018</v>
      </c>
      <c r="E66" s="146">
        <v>43404</v>
      </c>
      <c r="F66" s="146">
        <v>43434</v>
      </c>
      <c r="G66" s="173">
        <f t="shared" si="1"/>
        <v>1</v>
      </c>
      <c r="H66" s="124" t="s">
        <v>2718</v>
      </c>
      <c r="I66" s="123" t="s">
        <v>110</v>
      </c>
      <c r="J66" s="123" t="s">
        <v>782</v>
      </c>
      <c r="K66" s="125">
        <v>292849448</v>
      </c>
      <c r="L66" s="126" t="s">
        <v>1148</v>
      </c>
      <c r="M66" s="182">
        <v>1</v>
      </c>
      <c r="N66" s="126" t="s">
        <v>27</v>
      </c>
      <c r="O66" s="126" t="s">
        <v>1148</v>
      </c>
      <c r="P66" s="81"/>
    </row>
    <row r="67" spans="1:16" s="7" customFormat="1" ht="24.75" customHeight="1" outlineLevel="1" x14ac:dyDescent="0.2">
      <c r="A67" s="145">
        <v>20</v>
      </c>
      <c r="B67" s="124" t="s">
        <v>2671</v>
      </c>
      <c r="C67" s="126" t="s">
        <v>31</v>
      </c>
      <c r="D67" s="123">
        <v>3542018</v>
      </c>
      <c r="E67" s="146">
        <v>43404</v>
      </c>
      <c r="F67" s="146">
        <v>43434</v>
      </c>
      <c r="G67" s="173">
        <f t="shared" ref="G67:G82" si="2">IF(AND(E67&lt;&gt;"",F67&lt;&gt;""),((F67-E67)/30),"")</f>
        <v>1</v>
      </c>
      <c r="H67" s="124" t="s">
        <v>2718</v>
      </c>
      <c r="I67" s="123" t="s">
        <v>110</v>
      </c>
      <c r="J67" s="123" t="s">
        <v>804</v>
      </c>
      <c r="K67" s="125">
        <v>292849448</v>
      </c>
      <c r="L67" s="126" t="s">
        <v>1148</v>
      </c>
      <c r="M67" s="182">
        <v>1</v>
      </c>
      <c r="N67" s="126" t="s">
        <v>27</v>
      </c>
      <c r="O67" s="126" t="s">
        <v>1148</v>
      </c>
      <c r="P67" s="81"/>
    </row>
    <row r="68" spans="1:16" s="7" customFormat="1" ht="24.75" customHeight="1" outlineLevel="1" x14ac:dyDescent="0.2">
      <c r="A68" s="145">
        <v>21</v>
      </c>
      <c r="B68" s="124" t="s">
        <v>2671</v>
      </c>
      <c r="C68" s="126" t="s">
        <v>31</v>
      </c>
      <c r="D68" s="123">
        <v>3542018</v>
      </c>
      <c r="E68" s="146">
        <v>43404</v>
      </c>
      <c r="F68" s="146">
        <v>43434</v>
      </c>
      <c r="G68" s="173">
        <f t="shared" si="2"/>
        <v>1</v>
      </c>
      <c r="H68" s="124" t="s">
        <v>2718</v>
      </c>
      <c r="I68" s="123" t="s">
        <v>110</v>
      </c>
      <c r="J68" s="123" t="s">
        <v>819</v>
      </c>
      <c r="K68" s="125">
        <v>292849448</v>
      </c>
      <c r="L68" s="126" t="s">
        <v>1148</v>
      </c>
      <c r="M68" s="182">
        <v>1</v>
      </c>
      <c r="N68" s="126" t="s">
        <v>27</v>
      </c>
      <c r="O68" s="126" t="s">
        <v>1148</v>
      </c>
      <c r="P68" s="81"/>
    </row>
    <row r="69" spans="1:16" s="7" customFormat="1" ht="24.75" customHeight="1" outlineLevel="1" x14ac:dyDescent="0.2">
      <c r="A69" s="145">
        <v>22</v>
      </c>
      <c r="B69" s="124" t="s">
        <v>2671</v>
      </c>
      <c r="C69" s="126" t="s">
        <v>31</v>
      </c>
      <c r="D69" s="123">
        <v>3552018</v>
      </c>
      <c r="E69" s="146">
        <v>43404</v>
      </c>
      <c r="F69" s="146">
        <v>43434</v>
      </c>
      <c r="G69" s="173">
        <f t="shared" si="2"/>
        <v>1</v>
      </c>
      <c r="H69" s="124" t="s">
        <v>2719</v>
      </c>
      <c r="I69" s="123" t="s">
        <v>110</v>
      </c>
      <c r="J69" s="123" t="s">
        <v>804</v>
      </c>
      <c r="K69" s="125">
        <v>460705369</v>
      </c>
      <c r="L69" s="126" t="s">
        <v>1148</v>
      </c>
      <c r="M69" s="182">
        <v>1</v>
      </c>
      <c r="N69" s="126" t="s">
        <v>27</v>
      </c>
      <c r="O69" s="126" t="s">
        <v>1148</v>
      </c>
      <c r="P69" s="81"/>
    </row>
    <row r="70" spans="1:16" s="7" customFormat="1" ht="24.75" customHeight="1" outlineLevel="1" x14ac:dyDescent="0.2">
      <c r="A70" s="145">
        <v>23</v>
      </c>
      <c r="B70" s="124" t="s">
        <v>2671</v>
      </c>
      <c r="C70" s="126" t="s">
        <v>31</v>
      </c>
      <c r="D70" s="123">
        <v>3552018</v>
      </c>
      <c r="E70" s="146">
        <v>43404</v>
      </c>
      <c r="F70" s="146">
        <v>43434</v>
      </c>
      <c r="G70" s="173">
        <f t="shared" si="2"/>
        <v>1</v>
      </c>
      <c r="H70" s="124" t="s">
        <v>2719</v>
      </c>
      <c r="I70" s="123" t="s">
        <v>110</v>
      </c>
      <c r="J70" s="123" t="s">
        <v>819</v>
      </c>
      <c r="K70" s="125">
        <v>460705369</v>
      </c>
      <c r="L70" s="126" t="s">
        <v>1148</v>
      </c>
      <c r="M70" s="182">
        <v>1</v>
      </c>
      <c r="N70" s="126" t="s">
        <v>27</v>
      </c>
      <c r="O70" s="126" t="s">
        <v>1148</v>
      </c>
      <c r="P70" s="81"/>
    </row>
    <row r="71" spans="1:16" s="7" customFormat="1" ht="24.75" customHeight="1" outlineLevel="1" x14ac:dyDescent="0.2">
      <c r="A71" s="145">
        <v>24</v>
      </c>
      <c r="B71" s="124" t="s">
        <v>2671</v>
      </c>
      <c r="C71" s="126" t="s">
        <v>31</v>
      </c>
      <c r="D71" s="123">
        <v>4562017</v>
      </c>
      <c r="E71" s="146">
        <v>43084</v>
      </c>
      <c r="F71" s="146">
        <v>43312</v>
      </c>
      <c r="G71" s="173">
        <f t="shared" si="2"/>
        <v>7.6</v>
      </c>
      <c r="H71" s="124" t="s">
        <v>2720</v>
      </c>
      <c r="I71" s="123" t="s">
        <v>110</v>
      </c>
      <c r="J71" s="123" t="s">
        <v>773</v>
      </c>
      <c r="K71" s="125">
        <v>1338949930</v>
      </c>
      <c r="L71" s="126" t="s">
        <v>1148</v>
      </c>
      <c r="M71" s="182">
        <v>1</v>
      </c>
      <c r="N71" s="126" t="s">
        <v>27</v>
      </c>
      <c r="O71" s="126" t="s">
        <v>1148</v>
      </c>
      <c r="P71" s="81"/>
    </row>
    <row r="72" spans="1:16" s="7" customFormat="1" ht="24.75" customHeight="1" outlineLevel="1" x14ac:dyDescent="0.2">
      <c r="A72" s="145">
        <v>25</v>
      </c>
      <c r="B72" s="124" t="s">
        <v>2671</v>
      </c>
      <c r="C72" s="126" t="s">
        <v>31</v>
      </c>
      <c r="D72" s="123">
        <v>4562017</v>
      </c>
      <c r="E72" s="146">
        <v>43084</v>
      </c>
      <c r="F72" s="146">
        <v>43312</v>
      </c>
      <c r="G72" s="173">
        <f t="shared" si="2"/>
        <v>7.6</v>
      </c>
      <c r="H72" s="124" t="s">
        <v>2720</v>
      </c>
      <c r="I72" s="123" t="s">
        <v>110</v>
      </c>
      <c r="J72" s="123" t="s">
        <v>800</v>
      </c>
      <c r="K72" s="125">
        <v>1338949930</v>
      </c>
      <c r="L72" s="126" t="s">
        <v>1148</v>
      </c>
      <c r="M72" s="182">
        <v>1</v>
      </c>
      <c r="N72" s="126" t="s">
        <v>27</v>
      </c>
      <c r="O72" s="126" t="s">
        <v>1148</v>
      </c>
      <c r="P72" s="81"/>
    </row>
    <row r="73" spans="1:16" s="7" customFormat="1" ht="24.75" customHeight="1" outlineLevel="1" x14ac:dyDescent="0.2">
      <c r="A73" s="145">
        <v>26</v>
      </c>
      <c r="B73" s="124" t="s">
        <v>2671</v>
      </c>
      <c r="C73" s="126" t="s">
        <v>31</v>
      </c>
      <c r="D73" s="123">
        <v>4562017</v>
      </c>
      <c r="E73" s="146">
        <v>43084</v>
      </c>
      <c r="F73" s="146">
        <v>43312</v>
      </c>
      <c r="G73" s="173">
        <f t="shared" si="2"/>
        <v>7.6</v>
      </c>
      <c r="H73" s="124" t="s">
        <v>2720</v>
      </c>
      <c r="I73" s="123" t="s">
        <v>110</v>
      </c>
      <c r="J73" s="123" t="s">
        <v>810</v>
      </c>
      <c r="K73" s="125">
        <v>1338949930</v>
      </c>
      <c r="L73" s="126" t="s">
        <v>1148</v>
      </c>
      <c r="M73" s="182">
        <v>1</v>
      </c>
      <c r="N73" s="126" t="s">
        <v>27</v>
      </c>
      <c r="O73" s="126" t="s">
        <v>1148</v>
      </c>
      <c r="P73" s="81"/>
    </row>
    <row r="74" spans="1:16" s="7" customFormat="1" ht="24.75" customHeight="1" outlineLevel="1" x14ac:dyDescent="0.2">
      <c r="A74" s="145">
        <v>27</v>
      </c>
      <c r="B74" s="124" t="s">
        <v>2671</v>
      </c>
      <c r="C74" s="126" t="s">
        <v>31</v>
      </c>
      <c r="D74" s="123">
        <v>4632017</v>
      </c>
      <c r="E74" s="146">
        <v>43084</v>
      </c>
      <c r="F74" s="146">
        <v>43312</v>
      </c>
      <c r="G74" s="173">
        <f t="shared" si="2"/>
        <v>7.6</v>
      </c>
      <c r="H74" s="124" t="s">
        <v>2720</v>
      </c>
      <c r="I74" s="123" t="s">
        <v>110</v>
      </c>
      <c r="J74" s="123" t="s">
        <v>782</v>
      </c>
      <c r="K74" s="125">
        <v>2003101131</v>
      </c>
      <c r="L74" s="126" t="s">
        <v>1148</v>
      </c>
      <c r="M74" s="182">
        <v>1</v>
      </c>
      <c r="N74" s="126" t="s">
        <v>27</v>
      </c>
      <c r="O74" s="126" t="s">
        <v>1148</v>
      </c>
      <c r="P74" s="81"/>
    </row>
    <row r="75" spans="1:16" s="7" customFormat="1" ht="24.75" customHeight="1" outlineLevel="1" x14ac:dyDescent="0.2">
      <c r="A75" s="145">
        <v>28</v>
      </c>
      <c r="B75" s="124" t="s">
        <v>2671</v>
      </c>
      <c r="C75" s="126" t="s">
        <v>31</v>
      </c>
      <c r="D75" s="123">
        <v>4632017</v>
      </c>
      <c r="E75" s="146">
        <v>43084</v>
      </c>
      <c r="F75" s="146">
        <v>43312</v>
      </c>
      <c r="G75" s="173">
        <f t="shared" si="2"/>
        <v>7.6</v>
      </c>
      <c r="H75" s="124" t="s">
        <v>2720</v>
      </c>
      <c r="I75" s="123" t="s">
        <v>110</v>
      </c>
      <c r="J75" s="123" t="s">
        <v>804</v>
      </c>
      <c r="K75" s="125">
        <v>2003101131</v>
      </c>
      <c r="L75" s="126" t="s">
        <v>1148</v>
      </c>
      <c r="M75" s="182">
        <v>1</v>
      </c>
      <c r="N75" s="126" t="s">
        <v>27</v>
      </c>
      <c r="O75" s="126" t="s">
        <v>1148</v>
      </c>
      <c r="P75" s="81"/>
    </row>
    <row r="76" spans="1:16" s="7" customFormat="1" ht="24.75" customHeight="1" outlineLevel="1" x14ac:dyDescent="0.2">
      <c r="A76" s="145">
        <v>29</v>
      </c>
      <c r="B76" s="124" t="s">
        <v>2671</v>
      </c>
      <c r="C76" s="126" t="s">
        <v>31</v>
      </c>
      <c r="D76" s="123">
        <v>4632017</v>
      </c>
      <c r="E76" s="146">
        <v>43084</v>
      </c>
      <c r="F76" s="146">
        <v>43312</v>
      </c>
      <c r="G76" s="173">
        <f t="shared" si="2"/>
        <v>7.6</v>
      </c>
      <c r="H76" s="124" t="s">
        <v>2720</v>
      </c>
      <c r="I76" s="123" t="s">
        <v>110</v>
      </c>
      <c r="J76" s="123" t="s">
        <v>819</v>
      </c>
      <c r="K76" s="125">
        <v>2003101131</v>
      </c>
      <c r="L76" s="126" t="s">
        <v>1148</v>
      </c>
      <c r="M76" s="182">
        <v>1</v>
      </c>
      <c r="N76" s="126" t="s">
        <v>27</v>
      </c>
      <c r="O76" s="126" t="s">
        <v>1148</v>
      </c>
      <c r="P76" s="81"/>
    </row>
    <row r="77" spans="1:16" s="7" customFormat="1" ht="24.75" customHeight="1" outlineLevel="1" x14ac:dyDescent="0.2">
      <c r="A77" s="145">
        <v>30</v>
      </c>
      <c r="B77" s="124" t="s">
        <v>2671</v>
      </c>
      <c r="C77" s="126" t="s">
        <v>31</v>
      </c>
      <c r="D77" s="123">
        <v>4712018</v>
      </c>
      <c r="E77" s="146">
        <v>43450</v>
      </c>
      <c r="F77" s="146">
        <v>43799</v>
      </c>
      <c r="G77" s="173">
        <f t="shared" si="2"/>
        <v>11.633333333333333</v>
      </c>
      <c r="H77" s="124" t="s">
        <v>2721</v>
      </c>
      <c r="I77" s="123" t="s">
        <v>110</v>
      </c>
      <c r="J77" s="123" t="s">
        <v>819</v>
      </c>
      <c r="K77" s="125">
        <v>3561701276</v>
      </c>
      <c r="L77" s="126" t="s">
        <v>1148</v>
      </c>
      <c r="M77" s="182">
        <v>1</v>
      </c>
      <c r="N77" s="126" t="s">
        <v>27</v>
      </c>
      <c r="O77" s="126" t="s">
        <v>1148</v>
      </c>
      <c r="P77" s="81"/>
    </row>
    <row r="78" spans="1:16" s="7" customFormat="1" ht="24.75" customHeight="1" outlineLevel="1" x14ac:dyDescent="0.2">
      <c r="A78" s="145">
        <v>31</v>
      </c>
      <c r="B78" s="124" t="s">
        <v>2671</v>
      </c>
      <c r="C78" s="126" t="s">
        <v>31</v>
      </c>
      <c r="D78" s="123" t="s">
        <v>2722</v>
      </c>
      <c r="E78" s="146">
        <v>43484</v>
      </c>
      <c r="F78" s="146">
        <v>43738</v>
      </c>
      <c r="G78" s="173">
        <f t="shared" si="2"/>
        <v>8.4666666666666668</v>
      </c>
      <c r="H78" s="124" t="s">
        <v>2723</v>
      </c>
      <c r="I78" s="123" t="s">
        <v>110</v>
      </c>
      <c r="J78" s="123" t="s">
        <v>819</v>
      </c>
      <c r="K78" s="125">
        <v>5594058340</v>
      </c>
      <c r="L78" s="126" t="s">
        <v>1148</v>
      </c>
      <c r="M78" s="182">
        <v>1</v>
      </c>
      <c r="N78" s="126" t="s">
        <v>27</v>
      </c>
      <c r="O78" s="126" t="s">
        <v>1148</v>
      </c>
      <c r="P78" s="81"/>
    </row>
    <row r="79" spans="1:16" s="7" customFormat="1" ht="24.75" customHeight="1" outlineLevel="1" x14ac:dyDescent="0.2">
      <c r="A79" s="145">
        <v>32</v>
      </c>
      <c r="B79" s="124" t="s">
        <v>2671</v>
      </c>
      <c r="C79" s="126" t="s">
        <v>31</v>
      </c>
      <c r="D79" s="123">
        <v>52003812019</v>
      </c>
      <c r="E79" s="146">
        <v>43800</v>
      </c>
      <c r="F79" s="146">
        <v>43890</v>
      </c>
      <c r="G79" s="173">
        <f t="shared" si="2"/>
        <v>3</v>
      </c>
      <c r="H79" s="124" t="s">
        <v>2724</v>
      </c>
      <c r="I79" s="123" t="s">
        <v>110</v>
      </c>
      <c r="J79" s="123" t="s">
        <v>819</v>
      </c>
      <c r="K79" s="125">
        <v>929869937</v>
      </c>
      <c r="L79" s="126" t="s">
        <v>1148</v>
      </c>
      <c r="M79" s="182">
        <v>1</v>
      </c>
      <c r="N79" s="126" t="s">
        <v>27</v>
      </c>
      <c r="O79" s="126" t="s">
        <v>1148</v>
      </c>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HYPERLINK("#Integrante_2!A1","INICIO")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v>52002122020</v>
      </c>
      <c r="E114" s="146">
        <v>43893</v>
      </c>
      <c r="F114" s="146">
        <v>44196</v>
      </c>
      <c r="G114" s="173">
        <f>IF(AND(E114&lt;&gt;"",F114&lt;&gt;""),((F114-E114)/30),"")</f>
        <v>10.1</v>
      </c>
      <c r="H114" s="124" t="s">
        <v>2727</v>
      </c>
      <c r="I114" s="123" t="s">
        <v>110</v>
      </c>
      <c r="J114" s="123" t="s">
        <v>819</v>
      </c>
      <c r="K114" s="125">
        <v>4540452388</v>
      </c>
      <c r="L114" s="102">
        <f>+IF(AND(K114&gt;0,O114="Ejecución"),(K114/877802)*Tabla283[[#This Row],[% participación]],IF(AND(K114&gt;0,O114&lt;&gt;"Ejecución"),"-",""))</f>
        <v>5172.5245419809935</v>
      </c>
      <c r="M114" s="126" t="s">
        <v>1148</v>
      </c>
      <c r="N114" s="182">
        <f>+IF(M116="No",1,IF(M116="Si","Ingrese %",""))</f>
        <v>1</v>
      </c>
      <c r="O114" s="178" t="s">
        <v>1150</v>
      </c>
      <c r="P114" s="80"/>
    </row>
    <row r="115" spans="1:16" s="6" customFormat="1" ht="24.75" customHeight="1" x14ac:dyDescent="0.2">
      <c r="A115" s="144">
        <v>2</v>
      </c>
      <c r="B115" s="176" t="s">
        <v>2671</v>
      </c>
      <c r="C115" s="177" t="s">
        <v>31</v>
      </c>
      <c r="D115" s="123">
        <v>52002002020</v>
      </c>
      <c r="E115" s="146">
        <v>43886</v>
      </c>
      <c r="F115" s="146">
        <v>44196</v>
      </c>
      <c r="G115" s="173">
        <f t="shared" ref="G115:G160" si="3">IF(AND(E115&lt;&gt;"",F115&lt;&gt;""),((F115-E115)/30),"")</f>
        <v>10.333333333333334</v>
      </c>
      <c r="H115" s="124" t="s">
        <v>2727</v>
      </c>
      <c r="I115" s="123" t="s">
        <v>110</v>
      </c>
      <c r="J115" s="123" t="s">
        <v>819</v>
      </c>
      <c r="K115" s="68">
        <v>2201280400</v>
      </c>
      <c r="L115" s="102">
        <f>+IF(AND(K115&gt;0,O115="Ejecución"),(K115/877802)*Tabla283[[#This Row],[% participación]],IF(AND(K115&gt;0,O115&lt;&gt;"Ejecución"),"-",""))</f>
        <v>2507.7185971323829</v>
      </c>
      <c r="M115" s="126" t="s">
        <v>1148</v>
      </c>
      <c r="N115" s="182">
        <f>+IF(M116="No",1,IF(M116="Si","Ingrese %",""))</f>
        <v>1</v>
      </c>
      <c r="O115" s="178" t="s">
        <v>1150</v>
      </c>
      <c r="P115" s="80"/>
    </row>
    <row r="116" spans="1:16" s="6" customFormat="1" ht="24.75" customHeight="1" x14ac:dyDescent="0.2">
      <c r="A116" s="144">
        <v>3</v>
      </c>
      <c r="B116" s="176" t="s">
        <v>2671</v>
      </c>
      <c r="C116" s="177" t="s">
        <v>31</v>
      </c>
      <c r="D116" s="123">
        <v>52004392020</v>
      </c>
      <c r="E116" s="146">
        <v>44167</v>
      </c>
      <c r="F116" s="146">
        <v>44773</v>
      </c>
      <c r="G116" s="173">
        <f t="shared" si="3"/>
        <v>20.2</v>
      </c>
      <c r="H116" s="124" t="s">
        <v>2725</v>
      </c>
      <c r="I116" s="123" t="s">
        <v>110</v>
      </c>
      <c r="J116" s="123" t="s">
        <v>819</v>
      </c>
      <c r="K116" s="68">
        <v>6924629737</v>
      </c>
      <c r="L116" s="102">
        <f>+IF(AND(K116&gt;0,O116="Ejecución"),(K116/877802)*Tabla283[[#This Row],[% participación]],IF(AND(K116&gt;0,O116&lt;&gt;"Ejecución"),"-",""))</f>
        <v>7888.6010022761393</v>
      </c>
      <c r="M116" s="126"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123">
        <v>52004412020</v>
      </c>
      <c r="E117" s="146">
        <v>44167</v>
      </c>
      <c r="F117" s="146">
        <v>44773</v>
      </c>
      <c r="G117" s="173">
        <f t="shared" si="3"/>
        <v>20.2</v>
      </c>
      <c r="H117" s="124" t="s">
        <v>2726</v>
      </c>
      <c r="I117" s="123" t="s">
        <v>110</v>
      </c>
      <c r="J117" s="123" t="s">
        <v>819</v>
      </c>
      <c r="K117" s="68">
        <v>4505672108</v>
      </c>
      <c r="L117" s="102">
        <f>+IF(AND(K117&gt;0,O117="Ejecución"),(K117/877802)*Tabla283[[#This Row],[% participación]],IF(AND(K117&gt;0,O117&lt;&gt;"Ejecución"),"-",""))</f>
        <v>5132.902531550395</v>
      </c>
      <c r="M117" s="126" t="s">
        <v>1148</v>
      </c>
      <c r="N117" s="182">
        <f t="shared" si="4"/>
        <v>1</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 customHeight="1" thickBot="1" x14ac:dyDescent="0.25">
      <c r="O161" s="186" t="str">
        <f>HYPERLINK("#Integrante_2!A1","INICIO")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HYPERLINK("#Integrante_2!A1","INICIO")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t="s">
        <v>2622</v>
      </c>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49" t="s">
        <v>2674</v>
      </c>
      <c r="J179" s="250"/>
      <c r="K179" s="250"/>
      <c r="L179" s="251"/>
      <c r="M179" s="179">
        <v>0.05</v>
      </c>
      <c r="O179" s="8"/>
      <c r="Q179" s="19"/>
      <c r="R179" s="19"/>
      <c r="S179" s="180">
        <f>IF(M179&gt;0,SUM(L179+M179),"")</f>
        <v>0.05</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170" t="s">
        <v>2633</v>
      </c>
      <c r="E185" s="96">
        <f>+(C185*SUM(K20:K35))</f>
        <v>747334258</v>
      </c>
      <c r="F185" s="94"/>
      <c r="G185" s="95"/>
      <c r="H185" s="90"/>
      <c r="I185" s="92" t="s">
        <v>2632</v>
      </c>
      <c r="J185" s="185">
        <f>M179</f>
        <v>0.05</v>
      </c>
      <c r="K185" s="253" t="s">
        <v>2633</v>
      </c>
      <c r="L185" s="253"/>
      <c r="M185" s="96">
        <f>+J185*K20</f>
        <v>74733425.799999997</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50"/>
      <c r="Q192" s="155"/>
      <c r="R192" s="156"/>
      <c r="S192" s="156"/>
      <c r="T192" s="155"/>
    </row>
    <row r="193" spans="1:18" x14ac:dyDescent="0.2">
      <c r="A193" s="9"/>
      <c r="C193" s="197">
        <v>42332</v>
      </c>
      <c r="D193" s="5"/>
      <c r="E193" s="196">
        <v>2502</v>
      </c>
      <c r="F193" s="5"/>
      <c r="G193" s="5"/>
      <c r="H193" s="195" t="s">
        <v>2704</v>
      </c>
      <c r="J193" s="5"/>
      <c r="K193" s="129">
        <v>42675</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HYPERLINK("#Integrante_2!A1","INICIO")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98" t="s">
        <v>2705</v>
      </c>
      <c r="J211" s="27" t="s">
        <v>2627</v>
      </c>
      <c r="K211" s="198" t="s">
        <v>2705</v>
      </c>
      <c r="L211" s="21"/>
      <c r="M211" s="21"/>
      <c r="N211" s="21"/>
      <c r="O211" s="8"/>
    </row>
    <row r="212" spans="1:15" x14ac:dyDescent="0.2">
      <c r="A212" s="9"/>
      <c r="B212" s="27" t="s">
        <v>2624</v>
      </c>
      <c r="C212" s="195" t="s">
        <v>2704</v>
      </c>
      <c r="D212" s="21"/>
      <c r="G212" s="27" t="s">
        <v>2626</v>
      </c>
      <c r="H212" s="198" t="s">
        <v>2706</v>
      </c>
      <c r="J212" s="27" t="s">
        <v>2628</v>
      </c>
      <c r="K212" s="195" t="s">
        <v>2707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phoneticPr fontId="26" type="noConversion"/>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44194.407517939813</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HYPERLINK("#Integrante_3!B20","IDENTIFICACIÓN DEL OFERENTE")</f>
        <v>IDENTIFICACIÓN DEL OFERENTE</v>
      </c>
      <c r="C8" s="189"/>
      <c r="D8" s="193"/>
      <c r="E8" s="271" t="str">
        <f>HYPERLINK("#Integrante_3!A109","CAPACIDAD RESIDUAL")</f>
        <v>CAPACIDAD RESIDUAL</v>
      </c>
      <c r="F8" s="272"/>
      <c r="G8" s="273"/>
      <c r="H8" s="194"/>
      <c r="I8" s="186" t="str">
        <f>HYPERLINK("#Integrante_3!N162","DISCAPACIDAD")</f>
        <v>DISCAPACIDAD</v>
      </c>
      <c r="J8" s="190"/>
      <c r="K8" s="186" t="str">
        <f>HYPERLINK("#Integrante_3!A188","TRAYECTORIA")</f>
        <v>TRAYECTORIA</v>
      </c>
      <c r="L8" s="189"/>
      <c r="M8" s="36"/>
      <c r="N8" s="36"/>
      <c r="O8" s="43"/>
    </row>
    <row r="9" spans="1:20" ht="30.75" customHeight="1" thickBot="1" x14ac:dyDescent="0.25">
      <c r="A9" s="192"/>
      <c r="B9" s="186" t="str">
        <f>HYPERLINK("#Integrante_3!I20","DATOS CONTRATO INVITACIÓN")</f>
        <v>DATOS CONTRATO INVITACIÓN</v>
      </c>
      <c r="C9" s="189"/>
      <c r="D9" s="189"/>
      <c r="E9" s="271" t="str">
        <f>HYPERLINK("#Integrante_3!A162","TALENTO HUMANO")</f>
        <v>TALENTO HUMANO</v>
      </c>
      <c r="F9" s="272"/>
      <c r="G9" s="27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25">
      <c r="A10" s="192"/>
      <c r="B10" s="186" t="str">
        <f>HYPERLINK("#Integrante_3!B48","EXPERIENCIA TERRITORIAL")</f>
        <v>EXPERIENCIA TERRITORIAL</v>
      </c>
      <c r="C10" s="189"/>
      <c r="D10" s="189"/>
      <c r="E10" s="271" t="str">
        <f>HYPERLINK("#Integrante_3!F162","INFRAESTRUCTURA")</f>
        <v>INFRAESTRUCTURA</v>
      </c>
      <c r="F10" s="272"/>
      <c r="G10" s="273"/>
      <c r="H10" s="194"/>
      <c r="I10" s="186" t="str">
        <f>HYPERLINK("#Integrante_3!L176","VALOR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44194.407517939813</v>
      </c>
      <c r="W20" s="107">
        <f ca="1">NOW()</f>
        <v>44194.407517939813</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HYPERLINK("#Integrante_3!A1","INICIO")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 customHeight="1" thickBot="1" x14ac:dyDescent="0.25">
      <c r="O159" s="186" t="str">
        <f>HYPERLINK("#Integrante_3!A1","INICIO")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2674</v>
      </c>
      <c r="J174" s="207"/>
      <c r="K174" s="207"/>
      <c r="L174" s="207"/>
      <c r="M174" s="207"/>
      <c r="O174" s="186" t="str">
        <f>HYPERLINK("#Integrante_3!A1","INICIO")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65"/>
      <c r="S175" s="19"/>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65" t="s">
        <v>2623</v>
      </c>
      <c r="S176" s="19"/>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2674</v>
      </c>
      <c r="J177" s="250"/>
      <c r="K177" s="250"/>
      <c r="L177" s="251"/>
      <c r="M177" s="179"/>
      <c r="O177" s="8"/>
      <c r="Q177" s="19"/>
      <c r="R177" s="180" t="str">
        <f>IF(M177&gt;0,SUM(L177+M177),"")</f>
        <v/>
      </c>
      <c r="S177" s="19"/>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HYPERLINK("#Integrante_3!A1","INICIO")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44194.407517939813</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HYPERLINK("#Integrante_4!B20","IDENTIFICACIÓN DEL OFERENTE")</f>
        <v>IDENTIFICACIÓN DEL OFERENTE</v>
      </c>
      <c r="C8" s="189"/>
      <c r="D8" s="193"/>
      <c r="E8" s="271" t="str">
        <f>HYPERLINK("#Integrante_4!A109","CAPACIDAD RESIDUAL")</f>
        <v>CAPACIDAD RESIDUAL</v>
      </c>
      <c r="F8" s="272"/>
      <c r="G8" s="273"/>
      <c r="H8" s="194"/>
      <c r="I8" s="186" t="str">
        <f>HYPERLINK("#Integrante_4!N162","DISCAPACIDAD")</f>
        <v>DISCAPACIDAD</v>
      </c>
      <c r="J8" s="190"/>
      <c r="K8" s="186" t="str">
        <f>HYPERLINK("#Integrante_4!A188","TRAYECTORIA")</f>
        <v>TRAYECTORIA</v>
      </c>
      <c r="L8" s="189"/>
      <c r="M8" s="36"/>
      <c r="N8" s="36"/>
      <c r="O8" s="43"/>
    </row>
    <row r="9" spans="1:20" ht="30.75" customHeight="1" thickBot="1" x14ac:dyDescent="0.25">
      <c r="A9" s="192"/>
      <c r="B9" s="186" t="str">
        <f>HYPERLINK("#Integrante_4!I20","DATOS CONTRATO INVITACIÓN")</f>
        <v>DATOS CONTRATO INVITACIÓN</v>
      </c>
      <c r="C9" s="189"/>
      <c r="D9" s="189"/>
      <c r="E9" s="271" t="str">
        <f>HYPERLINK("#Integrante_4!A162","TALENTO HUMANO")</f>
        <v>TALENTO HUMANO</v>
      </c>
      <c r="F9" s="272"/>
      <c r="G9" s="27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25">
      <c r="A10" s="192"/>
      <c r="B10" s="186" t="str">
        <f>HYPERLINK("#Integrante_4!B48","EXPERIENCIA TERRITORIAL")</f>
        <v>EXPERIENCIA TERRITORIAL</v>
      </c>
      <c r="C10" s="189"/>
      <c r="D10" s="189"/>
      <c r="E10" s="271" t="str">
        <f>HYPERLINK("#Integrante_4!F162","INFRAESTRUCTURA")</f>
        <v>INFRAESTRUCTURA</v>
      </c>
      <c r="F10" s="272"/>
      <c r="G10" s="273"/>
      <c r="H10" s="194"/>
      <c r="I10" s="186" t="str">
        <f>HYPERLINK("#Integrante_4!L176","VALOR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44194.407517939813</v>
      </c>
      <c r="W20" s="107">
        <f ca="1">NOW()</f>
        <v>44194.407517939813</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19"/>
      <c r="N107" s="126"/>
      <c r="O107" s="126"/>
      <c r="P107" s="81"/>
    </row>
    <row r="108" spans="1:16" ht="29.5" customHeight="1" thickBot="1" x14ac:dyDescent="0.25">
      <c r="O108" s="186" t="str">
        <f>HYPERLINK("#Integrante_4!A1","INICIO")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 customHeight="1" thickBot="1" x14ac:dyDescent="0.25">
      <c r="O161" s="186" t="str">
        <f>HYPERLINK("#Integrante_4!A1","INICIO")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HYPERLINK("#Integrante_4!A1","INICIO")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65"/>
      <c r="S177" s="19"/>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65" t="s">
        <v>2623</v>
      </c>
      <c r="S178" s="19"/>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2674</v>
      </c>
      <c r="J179" s="250"/>
      <c r="K179" s="250"/>
      <c r="L179" s="251"/>
      <c r="M179" s="179"/>
      <c r="O179" s="8"/>
      <c r="Q179" s="19"/>
      <c r="R179" s="180" t="str">
        <f>IF(M179&gt;0,SUM(L179+M179),"")</f>
        <v/>
      </c>
      <c r="S179" s="19"/>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HYPERLINK("#Integrante_4!A1","INICIO")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9.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44194.407517939813</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HYPERLINK("#Integrante_5!B20","IDENTIFICACIÓN DEL OFERENTE")</f>
        <v>IDENTIFICACIÓN DEL OFERENTE</v>
      </c>
      <c r="C8" s="189"/>
      <c r="D8" s="193"/>
      <c r="E8" s="271" t="str">
        <f>HYPERLINK("#Integrante_5!A109","CAPACIDAD RESIDUAL")</f>
        <v>CAPACIDAD RESIDUAL</v>
      </c>
      <c r="F8" s="272"/>
      <c r="G8" s="273"/>
      <c r="H8" s="194"/>
      <c r="I8" s="186" t="str">
        <f>HYPERLINK("#Integrante_5!N162","DISCAPACIDAD")</f>
        <v>DISCAPACIDAD</v>
      </c>
      <c r="J8" s="190"/>
      <c r="K8" s="186" t="str">
        <f>HYPERLINK("#Integrante_5!A188","TRAYECTORIA")</f>
        <v>TRAYECTORIA</v>
      </c>
      <c r="L8" s="189"/>
      <c r="M8" s="36"/>
      <c r="N8" s="36"/>
      <c r="O8" s="43"/>
    </row>
    <row r="9" spans="1:20" ht="30.75" customHeight="1" thickBot="1" x14ac:dyDescent="0.25">
      <c r="A9" s="192"/>
      <c r="B9" s="186" t="str">
        <f>HYPERLINK("#Integrante_5!I20","DATOS CONTRATO INVITACIÓN")</f>
        <v>DATOS CONTRATO INVITACIÓN</v>
      </c>
      <c r="C9" s="189"/>
      <c r="D9" s="189"/>
      <c r="E9" s="271" t="str">
        <f>HYPERLINK("#Integrante_5!A162","TALENTO HUMANO")</f>
        <v>TALENTO HUMANO</v>
      </c>
      <c r="F9" s="272"/>
      <c r="G9" s="27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25">
      <c r="A10" s="192"/>
      <c r="B10" s="186" t="str">
        <f>HYPERLINK("#Integrante_5!B48","EXPERIENCIA TERRITORIAL")</f>
        <v>EXPERIENCIA TERRITORIAL</v>
      </c>
      <c r="C10" s="189"/>
      <c r="D10" s="189"/>
      <c r="E10" s="271" t="str">
        <f>HYPERLINK("#Integrante_5!F162","INFRAESTRUCTURA")</f>
        <v>INFRAESTRUCTURA</v>
      </c>
      <c r="F10" s="272"/>
      <c r="G10" s="273"/>
      <c r="H10" s="194"/>
      <c r="I10" s="186" t="str">
        <f>HYPERLINK("#Integrante_5!L176","VALOR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44194.407517939813</v>
      </c>
      <c r="W20" s="107">
        <f ca="1">NOW()</f>
        <v>44194.407517939813</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HYPERLINK("#Integrante_5!A1","INICIO")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 customHeight="1" thickBot="1" x14ac:dyDescent="0.25">
      <c r="O159" s="186" t="str">
        <f>HYPERLINK("#Integrante_5!A1","INICIO")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2678</v>
      </c>
      <c r="J174" s="207"/>
      <c r="K174" s="207"/>
      <c r="L174" s="207"/>
      <c r="M174" s="207"/>
      <c r="O174" s="186" t="str">
        <f>HYPERLINK("#Integrante_5!A1","INICIO")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9"/>
      <c r="S175" s="165"/>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9"/>
      <c r="S176" s="165" t="s">
        <v>2623</v>
      </c>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2672</v>
      </c>
      <c r="J177" s="250"/>
      <c r="K177" s="250"/>
      <c r="L177" s="251"/>
      <c r="M177" s="179"/>
      <c r="O177" s="8"/>
      <c r="Q177" s="19"/>
      <c r="R177" s="19"/>
      <c r="S177" s="180" t="str">
        <f>IF(M177&gt;0,SUM(L177+M177),"")</f>
        <v/>
      </c>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HYPERLINK("#Integrante_5!A1","INICIO")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42.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44194.407517939813</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HYPERLINK("#Integrante_6!B20","IDENTIFICACIÓN DEL OFERENTE")</f>
        <v>IDENTIFICACIÓN DEL OFERENTE</v>
      </c>
      <c r="C8" s="189"/>
      <c r="D8" s="193"/>
      <c r="E8" s="271" t="str">
        <f>HYPERLINK("#Integrante_6!A109","CAPACIDAD RESIDUAL")</f>
        <v>CAPACIDAD RESIDUAL</v>
      </c>
      <c r="F8" s="272"/>
      <c r="G8" s="273"/>
      <c r="H8" s="194"/>
      <c r="I8" s="186" t="str">
        <f>HYPERLINK("#Integrante_6!N162","DISCAPACIDAD")</f>
        <v>DISCAPACIDAD</v>
      </c>
      <c r="J8" s="190"/>
      <c r="K8" s="186" t="str">
        <f>HYPERLINK("#Integrante_6!A188","TRAYECTORIA")</f>
        <v>TRAYECTORIA</v>
      </c>
      <c r="L8" s="189"/>
      <c r="M8" s="36"/>
      <c r="N8" s="36"/>
      <c r="O8" s="43"/>
    </row>
    <row r="9" spans="1:20" ht="30.75" customHeight="1" thickBot="1" x14ac:dyDescent="0.25">
      <c r="A9" s="192"/>
      <c r="B9" s="186" t="str">
        <f>HYPERLINK("#Integrante_6!I20","DATOS CONTRATO INVITACIÓN")</f>
        <v>DATOS CONTRATO INVITACIÓN</v>
      </c>
      <c r="C9" s="189"/>
      <c r="D9" s="189"/>
      <c r="E9" s="271" t="str">
        <f>HYPERLINK("#Integrante_6!A162","TALENTO HUMANO")</f>
        <v>TALENTO HUMANO</v>
      </c>
      <c r="F9" s="272"/>
      <c r="G9" s="27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25">
      <c r="A10" s="192"/>
      <c r="B10" s="186" t="str">
        <f>HYPERLINK("#Integrante_6!B48","EXPERIENCIA TERRITORIAL")</f>
        <v>EXPERIENCIA TERRITORIAL</v>
      </c>
      <c r="C10" s="189"/>
      <c r="D10" s="189"/>
      <c r="E10" s="271" t="str">
        <f>HYPERLINK("#Integrante_6!F162","INFRAESTRUCTURA")</f>
        <v>INFRAESTRUCTURA</v>
      </c>
      <c r="F10" s="272"/>
      <c r="G10" s="273"/>
      <c r="H10" s="194"/>
      <c r="I10" s="186" t="str">
        <f>HYPERLINK("#Integrante_6!L176","VALOR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44194.407517939813</v>
      </c>
      <c r="W20" s="107">
        <f ca="1">NOW()</f>
        <v>44194.407517939813</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76" t="str">
        <f t="shared" si="1"/>
        <v/>
      </c>
      <c r="H107" s="124"/>
      <c r="I107" s="123"/>
      <c r="J107" s="123"/>
      <c r="K107" s="125"/>
      <c r="L107" s="126"/>
      <c r="M107" s="119"/>
      <c r="N107" s="126"/>
      <c r="O107" s="126"/>
      <c r="P107" s="81"/>
    </row>
    <row r="108" spans="1:16" ht="29.5" customHeight="1" thickBot="1" x14ac:dyDescent="0.25">
      <c r="O108" s="186" t="str">
        <f>HYPERLINK("#Integrante_6!A1","INICIO")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2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 customHeight="1" thickBot="1" x14ac:dyDescent="0.25">
      <c r="O161" s="186" t="str">
        <f>HYPERLINK("#Integrante_6!A1","INICIO")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HYPERLINK("#Integrante_6!A1","INICIO")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2672</v>
      </c>
      <c r="J179" s="250"/>
      <c r="K179" s="250"/>
      <c r="L179" s="251"/>
      <c r="M179" s="179"/>
      <c r="O179" s="8"/>
      <c r="Q179" s="19"/>
      <c r="R179" s="19"/>
      <c r="S179" s="180" t="str">
        <f>IF(M179&gt;0,SUM(L179+M179),"")</f>
        <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HYPERLINK("#Integrante_6!A1","INICIO")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2020-12-11T17:12:38Z</cp:lastPrinted>
  <dcterms:created xsi:type="dcterms:W3CDTF">2020-10-14T21:57:42Z</dcterms:created>
  <dcterms:modified xsi:type="dcterms:W3CDTF">2020-12-29T14:46:53Z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