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<sst xmlns="http://schemas.openxmlformats.org/spreadsheetml/2006/main" count="3647" uniqueCount="2711">
  <si>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</si>
  <si>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</si>
  <si>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</si>
  <si>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</si>
  <si>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</si>
  <si>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</si>
  <si>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</si>
  <si>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</si>
  <si>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</si>
  <si>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</si>
  <si>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</si>
  <si>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</si>
  <si>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</si>
  <si>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</si>
  <si>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</si>
  <si>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</si>
  <si>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</si>
  <si>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</si>
  <si>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</si>
  <si>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</si>
  <si>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</si>
  <si>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</si>
  <si>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</si>
  <si>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</si>
  <si>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</si>
  <si>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</si>
  <si>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</si>
  <si>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</si>
  <si>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</si>
  <si>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</si>
  <si>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</si>
  <si>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</si>
  <si>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</si>
  <si>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</si>
  <si>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</si>
  <si>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</si>
  <si>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</si>
  <si>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</si>
  <si>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</si>
  <si>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</si>
  <si>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</si>
  <si>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</si>
  <si>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</si>
  <si>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</si>
  <si>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</si>
  <si>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</si>
  <si>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</si>
  <si>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</si>
  <si>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</si>
  <si>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</si>
  <si>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</si>
  <si>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</si>
  <si>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</si>
  <si>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</si>
  <si>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</si>
  <si>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</si>
  <si>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</si>
  <si>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</si>
  <si>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</si>
  <si>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</si>
  <si>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</si>
  <si>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</si>
  <si>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</si>
  <si>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</si>
  <si>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</si>
  <si>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</si>
  <si>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</si>
  <si>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</si>
  <si>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</si>
  <si>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</si>
  <si>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</si>
  <si>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</si>
  <si>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</si>
  <si>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</si>
  <si>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</si>
  <si>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</si>
  <si>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</si>
  <si>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</si>
  <si>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</si>
  <si>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</si>
  <si>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</si>
  <si>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</si>
  <si>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</si>
  <si>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</si>
  <si>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</si>
  <si>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</si>
  <si>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</si>
  <si>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</si>
  <si>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</si>
  <si>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</si>
  <si>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</si>
  <si>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</si>
  <si>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</si>
  <si>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</si>
  <si>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</si>
  <si>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</si>
  <si>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</si>
  <si>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</si>
  <si>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</si>
  <si>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</si>
  <si>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</si>
  <si>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</si>
  <si>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</si>
  <si>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</si>
  <si>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</si>
  <si>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</si>
  <si>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</si>
  <si>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</si>
  <si>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</si>
  <si>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</si>
  <si>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</si>
  <si>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</si>
  <si>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</si>
  <si>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</si>
  <si>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</si>
  <si>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</si>
  <si>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</si>
  <si>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</si>
  <si>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</si>
  <si>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</si>
  <si>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</si>
  <si>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</si>
  <si>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</si>
  <si>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</si>
  <si>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</si>
  <si>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</si>
  <si>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</si>
  <si>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</si>
  <si>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</si>
  <si>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</si>
  <si>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</si>
  <si>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</si>
  <si>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</si>
  <si>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</si>
  <si>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</si>
  <si>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</si>
  <si>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</si>
  <si>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</si>
  <si>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</si>
  <si>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</si>
  <si>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</si>
  <si>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</si>
  <si>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</si>
  <si>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</si>
  <si>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</si>
  <si>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</si>
  <si>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</si>
  <si>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</si>
  <si>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</si>
  <si>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</si>
  <si>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</si>
  <si>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</si>
  <si>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</si>
  <si>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</si>
  <si>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</si>
  <si>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</si>
  <si>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</si>
  <si>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</si>
  <si>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</si>
  <si>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</si>
  <si>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</si>
  <si>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</si>
  <si>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</si>
  <si>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</si>
  <si>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</si>
  <si>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</si>
  <si>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</si>
  <si>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</si>
  <si>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</si>
  <si>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</si>
  <si>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</si>
  <si>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</si>
  <si>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</si>
  <si>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</si>
  <si>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</si>
  <si>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</si>
  <si>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</si>
  <si>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</si>
  <si>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</si>
  <si>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</si>
  <si>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</si>
  <si>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</si>
  <si>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</si>
  <si>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</si>
  <si>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</si>
  <si>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</si>
  <si>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</si>
  <si>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</si>
  <si>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</si>
  <si>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</si>
  <si>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</si>
  <si>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</si>
  <si>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</si>
  <si>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</si>
  <si>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</si>
  <si>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</si>
  <si>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</si>
  <si>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</si>
  <si>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</si>
  <si>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</si>
  <si>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</si>
  <si>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</si>
  <si>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</si>
  <si>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</si>
  <si>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</si>
  <si>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</si>
  <si>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</si>
  <si>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</si>
  <si>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</si>
  <si>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</si>
  <si>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</si>
  <si>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</si>
  <si>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</si>
  <si>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</si>
  <si>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</si>
  <si>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</si>
  <si>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</si>
  <si>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</si>
  <si>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</si>
  <si>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</si>
  <si>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</si>
  <si>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</si>
  <si>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</si>
  <si>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</si>
  <si>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</si>
  <si>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</si>
  <si>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</si>
  <si>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</si>
  <si>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</si>
  <si>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</si>
  <si>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</si>
  <si>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</si>
  <si>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</si>
  <si>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</si>
  <si>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</si>
  <si>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</si>
  <si>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</si>
  <si>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</si>
  <si>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</si>
  <si>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</si>
  <si>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</si>
  <si>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</si>
  <si>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</si>
  <si>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</si>
  <si>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</si>
  <si>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</si>
  <si>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</si>
  <si>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</si>
  <si>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</si>
  <si>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</si>
  <si>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</si>
  <si>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</si>
  <si>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</si>
  <si>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</si>
  <si>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</si>
  <si>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</si>
  <si>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</si>
  <si>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</si>
  <si>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</si>
  <si>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</si>
  <si>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</si>
  <si>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</si>
  <si>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</si>
  <si>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</si>
  <si>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</si>
  <si>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</si>
  <si>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</si>
  <si>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</si>
  <si>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</si>
  <si>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</si>
  <si>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</si>
  <si>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</si>
  <si>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</si>
  <si>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</si>
  <si>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</si>
  <si>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</si>
  <si>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</si>
  <si>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</si>
  <si>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</si>
  <si>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</si>
  <si>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</si>
  <si>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</si>
  <si>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</si>
  <si>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</si>
  <si>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</si>
  <si>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</si>
  <si>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</si>
  <si>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</si>
  <si>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</si>
  <si>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</si>
  <si>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</si>
  <si>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</si>
  <si>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</si>
  <si>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</si>
  <si>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</si>
  <si>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</si>
  <si>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</si>
  <si>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</si>
  <si>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</si>
  <si>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</si>
  <si>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</si>
  <si>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</si>
  <si>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</si>
  <si>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</si>
  <si>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</si>
  <si>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</si>
  <si>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</si>
  <si>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</si>
  <si>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</si>
  <si>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</si>
  <si>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</si>
  <si>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</si>
  <si>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</si>
  <si>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</si>
  <si>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</si>
  <si>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</si>
  <si>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</si>
  <si>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</si>
  <si>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</si>
  <si>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</si>
  <si>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</si>
  <si>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</si>
  <si>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</si>
  <si>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</si>
  <si>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</si>
  <si>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</si>
  <si>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</si>
  <si>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</si>
  <si>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</si>
  <si>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</si>
  <si>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</si>
  <si>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</si>
  <si>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</si>
  <si>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</si>
  <si>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</si>
  <si>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</si>
  <si>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</si>
  <si>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</si>
  <si>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</si>
  <si>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</si>
  <si>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</si>
  <si>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</si>
  <si>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</si>
  <si>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</si>
  <si>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</si>
  <si>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</si>
  <si>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</si>
  <si>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</si>
  <si>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</si>
  <si>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</si>
  <si>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</si>
  <si>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</si>
  <si>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</si>
  <si>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</si>
  <si>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</si>
  <si>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</si>
  <si>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</si>
  <si>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</si>
  <si>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</si>
  <si>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</si>
  <si>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</si>
  <si>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</si>
  <si>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</si>
  <si>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</si>
  <si>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</si>
  <si>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</si>
  <si>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</si>
  <si>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</si>
  <si>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</si>
  <si>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</si>
  <si>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</si>
  <si>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</si>
  <si>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</si>
  <si>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</si>
  <si>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</si>
  <si>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</si>
  <si>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</si>
  <si>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</si>
  <si>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</si>
  <si>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</si>
  <si>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</si>
  <si>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</si>
  <si>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</si>
  <si>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</si>
  <si>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</si>
  <si>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</si>
  <si>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</si>
  <si>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</si>
  <si>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</si>
  <si>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</si>
  <si>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</si>
  <si>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</si>
  <si>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</si>
  <si>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</si>
  <si>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</si>
  <si>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</si>
  <si>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</si>
  <si>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</si>
  <si>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</si>
  <si>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</si>
  <si>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</si>
  <si>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</si>
  <si>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</si>
  <si>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</si>
  <si>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</si>
  <si>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</si>
  <si>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</si>
  <si>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</si>
  <si>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</si>
  <si>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</si>
  <si>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</si>
  <si>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</si>
  <si>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</si>
  <si>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</si>
  <si>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</si>
  <si>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</si>
  <si>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</si>
  <si>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</si>
  <si>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</si>
  <si>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</si>
  <si>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</si>
  <si>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</si>
  <si>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</si>
  <si>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</si>
  <si>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</si>
  <si>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</si>
  <si>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</si>
  <si>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</si>
  <si>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</si>
  <si>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</si>
  <si>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</si>
  <si>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</si>
  <si>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</si>
  <si>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</si>
  <si>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</si>
  <si>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</si>
  <si>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</si>
  <si>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</si>
  <si>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</si>
  <si>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</si>
  <si>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</si>
  <si>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</si>
  <si>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</si>
  <si>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</si>
  <si>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</si>
  <si>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</si>
  <si>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</si>
  <si>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</si>
  <si>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</si>
  <si>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</si>
  <si>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</si>
  <si>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</si>
  <si>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</si>
  <si>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</si>
  <si>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</si>
  <si>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</si>
  <si>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</si>
  <si>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</si>
  <si>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</si>
  <si>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</si>
  <si>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</si>
  <si>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</si>
  <si>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</si>
  <si>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</si>
  <si>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</si>
  <si>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</si>
  <si>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</si>
  <si>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</si>
  <si>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</si>
  <si>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</si>
  <si>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</si>
  <si>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</si>
  <si>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</si>
  <si>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</si>
  <si>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</si>
  <si>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</si>
  <si>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</si>
  <si>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</si>
  <si>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</si>
  <si>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</si>
  <si>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</si>
  <si>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</si>
  <si>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</si>
  <si>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</si>
  <si>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</si>
  <si>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</si>
  <si>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</si>
  <si>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</si>
  <si>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</si>
  <si>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</si>
  <si>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</si>
  <si>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</si>
  <si>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</si>
  <si>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</si>
  <si>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</si>
  <si>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</si>
  <si>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</si>
  <si>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</si>
  <si>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</si>
  <si>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</si>
  <si>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</si>
  <si>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</si>
  <si>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</si>
  <si>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</si>
  <si>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</si>
  <si>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</si>
  <si>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</si>
  <si>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</si>
  <si>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</si>
  <si>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</si>
  <si>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</si>
  <si>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</si>
  <si>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</si>
  <si>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</si>
  <si>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</si>
  <si>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</si>
  <si>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</si>
  <si>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</si>
  <si>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</si>
  <si>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</si>
  <si>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</si>
  <si>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</si>
  <si>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</si>
  <si>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</si>
  <si>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</si>
  <si>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</si>
  <si>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</si>
  <si>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</si>
  <si>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</si>
  <si>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</si>
  <si>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</si>
  <si>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</si>
  <si>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</si>
  <si>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</si>
  <si>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</si>
  <si>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</si>
  <si>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</si>
  <si>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</si>
  <si>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</si>
  <si>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</si>
  <si>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</si>
  <si>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</si>
  <si>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</si>
  <si>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</si>
  <si>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</si>
  <si>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</si>
  <si>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</si>
  <si>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</si>
  <si>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</si>
  <si>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</si>
  <si>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</si>
  <si>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</si>
  <si>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</si>
  <si>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</si>
  <si>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</si>
  <si>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</si>
  <si>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</si>
  <si>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</si>
  <si>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</si>
  <si>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</si>
  <si>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</si>
  <si>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</si>
  <si>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</si>
  <si>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</si>
  <si>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</si>
  <si>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</si>
  <si>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</si>
  <si>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</si>
  <si>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</si>
  <si>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</si>
  <si>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</si>
  <si>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</si>
  <si>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</si>
  <si>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</si>
  <si>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</si>
  <si>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</si>
  <si>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</si>
  <si>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</si>
  <si>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</si>
  <si>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</si>
  <si>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</si>
  <si>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</si>
  <si>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</si>
  <si>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</si>
  <si>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</si>
  <si>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</si>
  <si>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</si>
  <si>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</si>
  <si>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</si>
  <si>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</si>
  <si>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</si>
  <si>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</si>
  <si>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</si>
  <si>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</si>
  <si>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</si>
  <si>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</si>
  <si>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</si>
  <si>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</si>
  <si>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</si>
  <si>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</si>
  <si>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</si>
  <si>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</si>
  <si>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</si>
  <si>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</si>
  <si>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</si>
  <si>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</si>
  <si>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</si>
  <si>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</si>
  <si>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</si>
  <si>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</si>
  <si>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</si>
  <si>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</si>
  <si>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</si>
  <si>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</si>
  <si>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</si>
  <si>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</si>
  <si>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</si>
  <si>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</si>
  <si>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</si>
  <si>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</si>
  <si>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</si>
  <si>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</si>
  <si>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</si>
  <si>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</si>
  <si>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</si>
  <si>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</si>
  <si>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</si>
  <si>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</si>
  <si>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</si>
  <si>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</si>
  <si>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</si>
  <si>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</si>
  <si>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</si>
  <si>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</si>
  <si>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</si>
  <si>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</si>
  <si>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</si>
  <si>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</si>
  <si>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</si>
  <si>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</si>
  <si>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</si>
  <si>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</si>
  <si>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</si>
  <si>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</si>
  <si>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</si>
  <si>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</si>
  <si>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</si>
  <si>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</si>
  <si>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</si>
  <si>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</si>
  <si>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</si>
  <si>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</si>
  <si>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</si>
  <si>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</si>
  <si>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</si>
  <si>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</si>
  <si>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</si>
  <si>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</si>
  <si>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</si>
  <si>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</si>
  <si>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</si>
  <si>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</si>
  <si>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</si>
  <si>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</si>
  <si>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</si>
  <si>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</si>
  <si>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</si>
  <si>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</si>
  <si>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</si>
  <si>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</si>
  <si>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</si>
  <si>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</si>
  <si>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</si>
  <si>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</si>
  <si>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</si>
  <si>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</si>
  <si>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</si>
  <si>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</si>
  <si>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</si>
  <si>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</si>
  <si>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</si>
  <si>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</si>
  <si>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</si>
  <si>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</si>
  <si>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</si>
  <si>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</si>
  <si>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</si>
  <si>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</si>
  <si>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</si>
  <si>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</si>
  <si>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</si>
  <si>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</si>
  <si>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</si>
  <si>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</si>
  <si>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</si>
  <si>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</si>
  <si>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</si>
  <si>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</si>
  <si>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</si>
  <si>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</si>
  <si>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</si>
  <si>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</si>
  <si>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</si>
  <si>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</si>
  <si>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</si>
  <si>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</si>
  <si>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</si>
  <si>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</si>
  <si>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</si>
  <si>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</si>
  <si>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</si>
  <si>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</si>
  <si>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</si>
  <si>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</si>
  <si>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</si>
  <si>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</si>
  <si>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</si>
  <si>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</si>
  <si>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</si>
  <si>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</si>
  <si>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</si>
  <si>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</si>
  <si>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</si>
  <si>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</si>
  <si>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</si>
  <si>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</si>
  <si>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</si>
  <si>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</si>
  <si>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</si>
  <si>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</si>
  <si>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</si>
  <si>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</si>
  <si>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</si>
  <si>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</si>
  <si>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</si>
  <si>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</si>
  <si>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</si>
  <si>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</si>
  <si>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</si>
  <si>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</si>
  <si>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</si>
  <si>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</si>
  <si>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</si>
  <si>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</si>
  <si>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</si>
  <si>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</si>
  <si>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</si>
  <si>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</si>
  <si>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</si>
  <si>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</si>
  <si>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</si>
  <si>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</si>
  <si>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</si>
  <si>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</si>
  <si>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</si>
  <si>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</si>
  <si>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</si>
  <si>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</si>
  <si>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</si>
  <si>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</si>
  <si>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</si>
  <si>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</si>
  <si>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</si>
  <si>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</si>
  <si>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</si>
  <si>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</si>
  <si>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</si>
  <si>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</si>
  <si>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</si>
  <si>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</si>
  <si>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</si>
  <si>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</si>
  <si>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</si>
  <si>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</si>
  <si>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</si>
  <si>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</si>
  <si>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</si>
  <si>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</si>
  <si>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</si>
  <si>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</si>
  <si>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</si>
  <si>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</si>
  <si>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</si>
  <si>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</si>
  <si>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</si>
  <si>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</si>
  <si>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</si>
  <si>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</si>
  <si>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</si>
  <si>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</si>
  <si>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</si>
  <si>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</si>
  <si>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</si>
  <si>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</si>
  <si>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</si>
  <si>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</si>
  <si>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</si>
  <si>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</si>
  <si>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</si>
  <si>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</si>
  <si>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</si>
  <si>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</si>
  <si>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</si>
  <si>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</si>
  <si>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</si>
  <si>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</si>
  <si>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</si>
  <si>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</si>
  <si>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</si>
  <si>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</si>
  <si>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</si>
  <si>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</si>
  <si>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</si>
  <si>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</si>
  <si>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</si>
  <si>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</si>
  <si>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</si>
  <si>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</si>
  <si>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</si>
  <si>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</si>
  <si>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</si>
  <si>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</si>
  <si>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</si>
  <si>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</si>
  <si>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</si>
  <si>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</si>
  <si>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</si>
  <si>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</si>
  <si>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</si>
  <si>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</si>
  <si>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</si>
  <si>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</si>
  <si>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</si>
  <si>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</si>
  <si>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</si>
  <si>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</si>
  <si>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</si>
  <si>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</si>
  <si>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</si>
  <si>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</si>
  <si>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</si>
  <si>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</si>
  <si>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</si>
  <si>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</si>
  <si>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</si>
  <si>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</si>
  <si>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</si>
  <si>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</si>
  <si>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</si>
  <si>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</si>
  <si>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</si>
  <si>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</si>
  <si>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</si>
  <si>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</si>
  <si>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</si>
  <si>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</si>
  <si>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</si>
  <si>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</si>
  <si>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</si>
  <si>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</si>
  <si>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</si>
  <si>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</si>
  <si>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</si>
  <si>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</si>
  <si>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</si>
  <si>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</si>
  <si>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</si>
  <si>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</si>
  <si>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</si>
  <si>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</si>
  <si>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</si>
  <si>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</si>
  <si>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</si>
  <si>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</si>
  <si>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</si>
  <si>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</si>
  <si>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</si>
  <si>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</si>
  <si>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</si>
  <si>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</si>
  <si>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</si>
  <si>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</si>
  <si>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</si>
  <si>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</si>
  <si>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</si>
  <si>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</si>
  <si>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</si>
  <si>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</si>
  <si>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</si>
  <si>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</si>
  <si>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</si>
  <si>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</si>
  <si>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</si>
  <si>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</si>
  <si>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</si>
  <si>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</si>
  <si>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</si>
  <si>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</si>
  <si>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</si>
  <si>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</si>
  <si>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</si>
  <si>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</si>
  <si>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</si>
  <si>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</si>
  <si>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</si>
  <si>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</si>
  <si>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</si>
  <si>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</si>
  <si>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</si>
  <si>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</si>
  <si>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</si>
  <si>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</si>
  <si>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</si>
  <si>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</si>
  <si>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</si>
  <si>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</si>
  <si>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</si>
  <si>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</si>
  <si>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</si>
  <si>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</si>
  <si>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</si>
  <si>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</si>
  <si>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</si>
  <si>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</si>
  <si>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</si>
  <si>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</si>
  <si>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</si>
  <si>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</si>
  <si>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</si>
  <si>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</si>
  <si>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</si>
  <si>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</si>
  <si>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</si>
  <si>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</si>
  <si>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</si>
  <si>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</si>
  <si>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</si>
  <si>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</si>
  <si>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</si>
  <si>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</si>
  <si>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</si>
  <si>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</si>
  <si>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</si>
  <si>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</si>
  <si>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</si>
  <si>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</si>
  <si>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</si>
  <si>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</si>
  <si>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</si>
  <si>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</si>
  <si>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</si>
  <si>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</si>
  <si>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</si>
  <si>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</si>
  <si>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</si>
  <si>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</si>
  <si>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</si>
  <si>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</si>
  <si>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</si>
  <si>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</si>
  <si>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</si>
  <si>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</si>
  <si>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</si>
  <si>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</si>
  <si>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</si>
  <si>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</si>
  <si>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</si>
  <si>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</si>
  <si>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</si>
  <si>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</si>
  <si>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</si>
  <si>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</si>
  <si>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</si>
  <si>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</si>
  <si>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</si>
  <si>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</si>
  <si>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</si>
  <si>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</si>
  <si>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</si>
  <si>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</si>
  <si>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</si>
  <si>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</si>
  <si>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</si>
  <si>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</si>
  <si>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</si>
  <si>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</si>
  <si>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</si>
  <si>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</si>
  <si>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</si>
  <si>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</si>
  <si>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</si>
  <si>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</si>
  <si>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</si>
  <si>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</si>
  <si>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</si>
  <si>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</si>
  <si>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</si>
  <si>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</si>
  <si>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</si>
  <si>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</si>
  <si>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</si>
  <si>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</si>
  <si>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</si>
  <si>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</si>
  <si>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</si>
  <si>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</si>
  <si>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</si>
  <si>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</si>
  <si>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</si>
  <si>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</si>
  <si>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</si>
  <si>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</si>
  <si>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</si>
  <si>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</si>
  <si>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</si>
  <si>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</si>
  <si>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</si>
  <si>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</si>
  <si>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</si>
  <si>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</si>
  <si>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</si>
  <si>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</si>
  <si>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</si>
  <si>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</si>
  <si>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</si>
  <si>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</si>
  <si>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</si>
  <si>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</si>
  <si>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</si>
  <si>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</si>
  <si>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</si>
  <si>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</si>
  <si>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</si>
  <si>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</si>
  <si>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</si>
  <si>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</si>
  <si>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</si>
  <si>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</si>
  <si>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</si>
  <si>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</si>
  <si>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</si>
  <si>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</si>
  <si>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</si>
  <si>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</si>
  <si>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</si>
  <si>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</si>
  <si>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</si>
  <si>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</si>
  <si>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</si>
  <si>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</si>
  <si>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</si>
  <si>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</si>
  <si>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</si>
  <si>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</si>
  <si>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</si>
  <si>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</si>
  <si>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</si>
  <si>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</si>
  <si>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</si>
  <si>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</si>
  <si>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</si>
  <si>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</si>
  <si>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</si>
  <si>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</si>
  <si>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</si>
  <si>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</si>
  <si>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</si>
  <si>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</si>
  <si>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</si>
  <si>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</si>
  <si>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</si>
  <si>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</si>
  <si>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</si>
  <si>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</si>
  <si>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</si>
  <si>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</si>
  <si>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</si>
  <si>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</si>
  <si>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</si>
  <si>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</si>
  <si>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</si>
  <si>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</si>
  <si>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</si>
  <si>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</si>
  <si>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</si>
  <si>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</si>
  <si>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</si>
  <si>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</si>
  <si>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</si>
  <si>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</si>
  <si>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</si>
  <si>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</si>
  <si>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</si>
  <si>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</si>
  <si>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</si>
  <si>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</si>
  <si>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</si>
  <si>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</si>
  <si>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</si>
  <si>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</si>
  <si>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</si>
  <si>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</si>
  <si>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</si>
  <si>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</si>
  <si>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</si>
  <si>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</si>
  <si>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</si>
  <si>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</si>
  <si>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</si>
  <si>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</si>
  <si>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</si>
  <si>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</si>
  <si>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</si>
  <si>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</si>
  <si>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</si>
  <si>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</si>
  <si>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</si>
  <si>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</si>
  <si>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</si>
  <si>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</si>
  <si>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</si>
  <si>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</si>
  <si>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</si>
  <si>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</si>
  <si>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</si>
  <si>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</si>
  <si>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</si>
  <si>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</si>
  <si>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</si>
  <si>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</si>
  <si>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</si>
  <si>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</si>
  <si>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</si>
  <si>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</si>
  <si>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</si>
  <si>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</si>
  <si>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</si>
  <si>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</si>
  <si>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</si>
  <si>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</si>
  <si>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</si>
  <si>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</si>
  <si>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</si>
  <si>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</si>
  <si>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</si>
  <si>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</si>
  <si>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</si>
  <si>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</si>
  <si>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</si>
  <si>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</si>
  <si>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</si>
  <si>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</si>
  <si>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</si>
  <si>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</si>
  <si>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</si>
  <si>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</si>
  <si>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</si>
  <si>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</si>
  <si>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</si>
  <si>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</si>
  <si>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</si>
  <si>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</si>
  <si>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</si>
  <si>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</si>
  <si>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</si>
  <si>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</si>
  <si>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</si>
  <si>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</si>
  <si>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</si>
  <si>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</si>
  <si>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</si>
  <si>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</si>
  <si>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</si>
  <si>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</si>
  <si>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</si>
  <si>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</si>
  <si>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</si>
  <si>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</si>
  <si>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</si>
  <si>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</si>
  <si>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</si>
  <si>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</si>
  <si>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</si>
  <si>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</si>
  <si>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</si>
  <si>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</si>
  <si>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</si>
  <si>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</si>
  <si>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</si>
  <si>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</si>
  <si>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</si>
  <si>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</si>
  <si>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</si>
  <si>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</si>
  <si>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</si>
  <si>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</si>
  <si>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</si>
  <si>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</si>
  <si>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</si>
  <si>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</si>
  <si>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</si>
  <si>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</si>
  <si>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</si>
  <si>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</si>
  <si>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</si>
  <si>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</si>
  <si>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</si>
  <si>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</si>
  <si>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</si>
  <si>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</si>
  <si>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</si>
  <si>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</si>
  <si>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</si>
  <si>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</si>
  <si>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</si>
  <si>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</si>
  <si>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</si>
  <si>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</si>
  <si>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</si>
  <si>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</si>
  <si>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</si>
  <si>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</si>
  <si>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</si>
  <si>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</si>
  <si>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</si>
  <si>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</si>
  <si>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</si>
  <si>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</si>
  <si>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</si>
  <si>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</si>
  <si>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</si>
  <si>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</si>
  <si>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</si>
  <si>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</si>
  <si>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</si>
  <si>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</si>
  <si>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</si>
  <si>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</si>
  <si>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</si>
  <si>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</si>
  <si>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</si>
  <si>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</si>
  <si>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</si>
  <si>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</si>
  <si>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</si>
  <si>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</si>
  <si>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</si>
  <si>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</si>
  <si>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</si>
  <si>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</si>
  <si>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</si>
  <si>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</si>
  <si>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</si>
  <si>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</si>
  <si>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</si>
  <si>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</si>
  <si>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</si>
  <si>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</si>
  <si>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</si>
  <si>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</si>
  <si>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</si>
  <si>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</si>
  <si>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</si>
  <si>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</si>
  <si>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</si>
  <si>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</si>
  <si>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</si>
  <si>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</si>
  <si>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</si>
  <si>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</si>
  <si>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</si>
  <si>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</si>
  <si>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</si>
  <si>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</si>
  <si>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</si>
  <si>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</si>
  <si>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</si>
  <si>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</si>
  <si>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</si>
  <si>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</si>
  <si>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</si>
  <si>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</si>
  <si>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</si>
  <si>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</si>
  <si>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</si>
  <si>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</si>
  <si>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</si>
  <si>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</si>
  <si>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</si>
  <si>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</si>
  <si>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</si>
  <si>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</si>
  <si>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</si>
  <si>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</si>
  <si>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</si>
  <si>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</si>
  <si>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</si>
  <si>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</si>
  <si>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</si>
  <si>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</si>
  <si>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</si>
  <si>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</si>
  <si>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</si>
  <si>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</si>
  <si>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</si>
  <si>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</si>
  <si>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</si>
  <si>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</si>
  <si>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</si>
  <si>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</si>
  <si>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</si>
  <si>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</si>
  <si>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</si>
  <si>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</si>
  <si>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</si>
  <si>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</si>
  <si>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</si>
  <si>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</si>
  <si>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</si>
  <si>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</si>
  <si>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</si>
  <si>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</si>
  <si>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</si>
  <si>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</si>
  <si>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</si>
  <si>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</si>
  <si>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</si>
  <si>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</si>
  <si>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</si>
  <si>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</si>
  <si>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</si>
  <si>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</si>
  <si>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</si>
  <si>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</si>
  <si>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</si>
  <si>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</si>
  <si>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</si>
  <si>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</si>
  <si>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</si>
  <si>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</si>
  <si>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</si>
  <si>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</si>
  <si>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</si>
  <si>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</si>
  <si>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</si>
  <si>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</si>
  <si>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</si>
  <si>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</si>
  <si>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</si>
  <si>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</si>
  <si>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</si>
  <si>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</si>
  <si>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</si>
  <si>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</si>
  <si>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</si>
  <si>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</si>
  <si>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</si>
  <si>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</si>
  <si>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</si>
  <si>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</si>
  <si>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</si>
  <si>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</si>
  <si>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</si>
  <si>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</si>
  <si>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</si>
  <si>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</si>
  <si>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</si>
  <si>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</si>
  <si>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</si>
  <si>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</si>
  <si>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</si>
  <si>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</si>
  <si>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</si>
  <si>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</si>
  <si>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</si>
  <si>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</si>
  <si>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</si>
  <si>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</si>
  <si>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</si>
  <si>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</si>
  <si>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</si>
  <si>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</si>
  <si>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</si>
  <si>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</si>
  <si>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</si>
  <si>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</si>
  <si>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</si>
  <si>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</si>
  <si>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</si>
  <si>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</si>
  <si>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</si>
  <si>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</si>
  <si>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</si>
  <si>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</si>
  <si>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</si>
  <si>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</si>
  <si>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</si>
  <si>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</si>
  <si>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</si>
  <si>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</si>
  <si>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</si>
  <si>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</si>
  <si>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</si>
  <si>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</si>
  <si>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</si>
  <si>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</si>
  <si>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</si>
  <si>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</si>
  <si>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</si>
  <si>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</si>
  <si>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</si>
  <si>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</si>
  <si>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</si>
  <si>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</si>
  <si>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</si>
  <si>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</si>
  <si>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</si>
  <si>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</si>
  <si>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</si>
  <si>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</si>
  <si>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</si>
  <si>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</si>
  <si>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</si>
  <si>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</si>
  <si>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</si>
  <si>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</si>
  <si>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</si>
  <si>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</si>
  <si>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</si>
  <si>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</si>
  <si>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</si>
  <si>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</si>
  <si>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</si>
  <si>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</si>
  <si>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</si>
  <si>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</si>
  <si>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</si>
  <si>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</si>
  <si>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</si>
  <si>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</si>
  <si>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</si>
  <si>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</si>
  <si>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</si>
  <si>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</si>
  <si>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</si>
  <si>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</si>
  <si>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</si>
  <si>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</si>
  <si>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</si>
  <si>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</si>
  <si>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</si>
  <si>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</si>
  <si>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</si>
  <si>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</si>
  <si>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</si>
  <si>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</si>
  <si>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</si>
  <si>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</si>
  <si>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</si>
  <si>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</si>
  <si>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</si>
  <si>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</si>
  <si>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</si>
  <si>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</si>
  <si>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</si>
  <si>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</si>
  <si>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</si>
  <si>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</si>
  <si>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</si>
  <si>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</si>
  <si>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</si>
  <si>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</si>
  <si>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</si>
  <si>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</si>
  <si>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</si>
  <si>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</si>
  <si>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</si>
  <si>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</si>
  <si>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</si>
  <si>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</si>
  <si>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</si>
  <si>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</si>
  <si>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</si>
  <si>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</si>
  <si>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</si>
  <si>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</si>
  <si>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</si>
  <si>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</si>
  <si>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</si>
  <si>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</si>
  <si>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</si>
  <si>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</si>
  <si>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</si>
  <si>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</si>
  <si>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</si>
  <si>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</si>
  <si>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</si>
  <si>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</si>
  <si>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</si>
  <si>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</si>
  <si>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</si>
  <si>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</si>
  <si>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</si>
  <si>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</si>
  <si>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</si>
  <si>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</si>
  <si>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</si>
  <si>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</si>
  <si>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</si>
  <si>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</si>
  <si>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</si>
  <si>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</si>
  <si>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</si>
  <si>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</si>
  <si>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</si>
  <si>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</si>
  <si>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</si>
  <si>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</si>
  <si>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</si>
  <si>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</si>
  <si>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</si>
  <si>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</si>
  <si>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</si>
  <si>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</si>
  <si>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</si>
  <si>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</si>
  <si>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</si>
  <si>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</si>
  <si>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</si>
  <si>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</si>
  <si>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</si>
  <si>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</si>
  <si>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</si>
  <si>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</si>
  <si>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</si>
  <si>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</si>
  <si>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</si>
  <si>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</si>
  <si>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</si>
  <si>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</si>
  <si>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</si>
  <si>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</si>
  <si>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</si>
  <si>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</si>
  <si>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</si>
  <si>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</si>
  <si>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</si>
  <si>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</si>
  <si>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</si>
  <si>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</si>
  <si>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</si>
  <si>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</si>
  <si>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</si>
  <si>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</si>
  <si>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</si>
  <si>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</si>
  <si>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</si>
  <si>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</si>
  <si>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</si>
  <si>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</si>
  <si>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</si>
  <si>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</si>
  <si>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</si>
  <si>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</si>
  <si>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</si>
  <si>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</si>
  <si>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</si>
  <si>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</si>
  <si>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</si>
  <si>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</si>
  <si>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</si>
  <si>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</si>
  <si>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</si>
  <si>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</si>
  <si>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</si>
  <si>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</si>
  <si>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</si>
  <si>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</si>
  <si>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</si>
  <si>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</si>
  <si>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</si>
  <si>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</si>
  <si>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</si>
  <si>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</si>
  <si>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</si>
  <si>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</si>
  <si>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</si>
  <si>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</si>
  <si>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</si>
  <si>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</si>
  <si>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</si>
  <si>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</si>
  <si>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</si>
  <si>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</si>
  <si>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</si>
  <si>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</si>
  <si>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</si>
  <si>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</si>
  <si>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</si>
  <si>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</si>
  <si>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</si>
  <si>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</si>
  <si>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</si>
  <si>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</si>
  <si>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</si>
  <si>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</si>
  <si>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</si>
  <si>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</si>
  <si>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</si>
  <si>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</si>
  <si>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</si>
  <si>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</si>
  <si>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</si>
  <si>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</si>
  <si>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</si>
  <si>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</si>
  <si>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</si>
  <si>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</si>
  <si>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</si>
  <si>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</si>
  <si>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</si>
  <si>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</si>
  <si>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</si>
  <si>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</si>
  <si>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</si>
  <si>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</si>
  <si>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</si>
  <si>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</si>
  <si>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</si>
  <si>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</si>
  <si>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</si>
  <si>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</si>
  <si>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</si>
  <si>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</si>
  <si>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</si>
  <si>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</si>
  <si>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</si>
  <si>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</si>
  <si>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</si>
  <si>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</si>
  <si>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</si>
  <si>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</si>
  <si>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</si>
  <si>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</si>
  <si>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</si>
  <si>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</si>
  <si>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</si>
  <si>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</si>
  <si>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</si>
  <si>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</si>
  <si>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</si>
  <si>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</si>
  <si>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</si>
  <si>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</si>
  <si>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</si>
  <si>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</si>
  <si>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</si>
  <si>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</si>
  <si>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</si>
  <si>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</si>
  <si>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</si>
  <si>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</si>
  <si>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</si>
  <si>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</si>
  <si>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</si>
  <si>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</si>
  <si>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</si>
  <si>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</si>
  <si>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</si>
  <si>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</si>
  <si>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</si>
  <si>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</si>
  <si>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</si>
  <si>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</si>
  <si>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</si>
  <si>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</si>
  <si>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</si>
  <si>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</si>
  <si>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</si>
  <si>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</si>
  <si>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</si>
  <si>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</si>
  <si>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</si>
  <si>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</si>
  <si>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</si>
  <si>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</si>
  <si>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</si>
  <si>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</si>
  <si>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</si>
  <si>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</si>
  <si>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</si>
  <si>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</si>
  <si>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</si>
  <si>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</si>
  <si>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</si>
  <si>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</si>
  <si>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</si>
  <si>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</si>
  <si>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</si>
  <si>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</si>
  <si>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</si>
  <si>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</si>
  <si>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</si>
  <si>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</si>
  <si>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</si>
  <si>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</si>
  <si>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</si>
  <si>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</si>
  <si>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</si>
  <si>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</si>
  <si>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</si>
  <si>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</si>
  <si>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</si>
  <si>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</si>
  <si>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</si>
  <si>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</si>
  <si>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</si>
  <si>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</si>
  <si>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</si>
  <si>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</si>
  <si>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</si>
  <si>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</si>
  <si>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</si>
  <si>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</si>
  <si>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</si>
  <si>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</si>
  <si>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</si>
  <si>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</si>
  <si>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</si>
  <si>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</si>
  <si>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</si>
  <si>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</si>
  <si>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</si>
  <si>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</si>
  <si>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</si>
  <si>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</si>
  <si>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</si>
  <si>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</si>
  <si>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</si>
  <si>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</si>
  <si>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</si>
  <si>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</si>
  <si>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</si>
  <si>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</si>
  <si>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</si>
  <si>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</si>
  <si>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</si>
  <si>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</si>
  <si>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</si>
  <si>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</si>
  <si>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</si>
  <si>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</si>
  <si>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</si>
  <si>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</si>
  <si>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</si>
  <si>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</si>
  <si>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</si>
  <si>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</si>
  <si>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</si>
  <si>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</si>
  <si>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</si>
  <si>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</si>
  <si>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</si>
  <si>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</si>
  <si>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</si>
  <si>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</si>
  <si>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</si>
  <si>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</si>
  <si>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</si>
  <si>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</si>
  <si>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</si>
  <si>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</si>
  <si>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</si>
  <si>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</si>
  <si>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</si>
  <si>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</si>
  <si>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</si>
  <si>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</si>
  <si>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</si>
  <si>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</si>
  <si>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</si>
  <si>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</si>
  <si>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</si>
  <si>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</si>
  <si>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</si>
  <si>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</si>
  <si>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</si>
  <si>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</si>
  <si>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</si>
  <si>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</si>
  <si>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</si>
  <si>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</si>
  <si>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</si>
  <si>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</si>
  <si>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</si>
  <si>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</si>
  <si>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</si>
  <si>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</si>
  <si>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</si>
  <si>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</si>
  <si>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</si>
  <si>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</si>
  <si>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</si>
  <si>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</si>
  <si>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</si>
  <si>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</si>
  <si>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</si>
  <si>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</si>
  <si>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</si>
  <si>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</si>
  <si>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</si>
  <si>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</si>
  <si>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</si>
  <si>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</si>
  <si>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</si>
  <si>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</si>
  <si>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</si>
  <si>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</si>
  <si>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</si>
  <si>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</si>
  <si>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</si>
  <si>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</si>
  <si>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</si>
  <si>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</si>
  <si>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</si>
  <si>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</si>
  <si>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</si>
  <si>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</si>
  <si>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</si>
  <si>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</si>
  <si>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</si>
  <si>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</si>
  <si>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</si>
  <si>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</si>
  <si>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</si>
  <si>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</si>
  <si>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</si>
  <si>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</si>
  <si>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</si>
  <si>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</si>
  <si>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</si>
  <si>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</si>
  <si>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</si>
  <si>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</si>
  <si>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</si>
  <si>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</si>
  <si>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</si>
  <si>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</si>
  <si>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</si>
  <si>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</si>
  <si>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</si>
  <si>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</si>
  <si>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</si>
  <si>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</si>
  <si>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</si>
  <si>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</si>
  <si>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</si>
  <si>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</si>
  <si>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</si>
  <si>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</si>
  <si>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</si>
  <si>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</si>
  <si>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</si>
  <si>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</si>
  <si>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</si>
  <si>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</si>
  <si>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</si>
  <si>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</si>
  <si>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</si>
  <si>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</si>
  <si>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</si>
  <si>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</si>
  <si>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</si>
  <si>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</si>
  <si>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</si>
  <si>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</si>
  <si>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</si>
  <si>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</si>
  <si>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</si>
  <si>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</si>
  <si>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</si>
  <si>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</si>
  <si>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</si>
  <si>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</si>
  <si>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</si>
  <si>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</si>
  <si>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</si>
  <si>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</si>
  <si>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</si>
  <si>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</si>
  <si>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</si>
  <si>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</si>
  <si>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</si>
  <si>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</si>
  <si>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</si>
  <si>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</si>
  <si>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</si>
  <si>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</si>
  <si>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</si>
  <si>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</si>
  <si>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</si>
  <si>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</si>
  <si>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</si>
  <si>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</si>
  <si>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</si>
  <si>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</si>
  <si>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</si>
  <si>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</si>
  <si>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</si>
  <si>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</si>
  <si>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</si>
  <si>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</si>
  <si>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</si>
  <si>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</si>
  <si>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</si>
  <si>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</si>
  <si>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</si>
  <si>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</si>
  <si>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</si>
  <si>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</si>
  <si>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</si>
  <si>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</si>
  <si>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</si>
  <si>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</si>
  <si>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</si>
  <si>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</si>
  <si>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</si>
  <si>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</si>
  <si>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</si>
  <si>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</si>
  <si>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</si>
  <si>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</si>
  <si>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</si>
  <si>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</si>
  <si>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</si>
  <si>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</si>
  <si>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</si>
  <si>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</si>
  <si>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</si>
  <si>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</si>
  <si>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</si>
  <si>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</si>
  <si>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</si>
  <si>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</si>
  <si>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</si>
  <si>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</si>
  <si>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</si>
  <si>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</si>
  <si>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</si>
  <si>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</si>
  <si>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</si>
  <si>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</si>
  <si>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</si>
  <si>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</si>
  <si>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</si>
  <si>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</si>
  <si>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</si>
  <si>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</si>
  <si>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</si>
  <si>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</si>
  <si>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</si>
  <si>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</si>
  <si>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</si>
  <si>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</si>
  <si>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</si>
  <si>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</si>
  <si>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</si>
  <si>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</si>
  <si>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</si>
  <si>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</si>
  <si>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</si>
  <si>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</si>
  <si>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</si>
  <si>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</si>
  <si>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</si>
  <si>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</si>
  <si>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</si>
  <si>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</si>
  <si>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</si>
  <si>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</si>
  <si>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</si>
  <si>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</si>
  <si>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</si>
  <si>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</si>
  <si>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</si>
  <si>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</si>
  <si>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</si>
  <si>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</si>
  <si>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</si>
  <si>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</si>
  <si>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</si>
  <si>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</si>
  <si>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</si>
  <si>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</si>
  <si>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</si>
  <si>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</si>
  <si>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</si>
  <si>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</si>
  <si>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</si>
  <si>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</si>
  <si>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</si>
  <si>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</si>
  <si>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</si>
  <si>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</si>
  <si>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</si>
  <si>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</si>
  <si>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</si>
  <si>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</si>
  <si>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</si>
  <si>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</si>
  <si>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</si>
  <si>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</si>
  <si>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</si>
  <si>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</si>
  <si>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</si>
  <si>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</si>
  <si>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</si>
  <si>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</si>
  <si>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</si>
  <si>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</si>
  <si>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</si>
  <si>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</si>
  <si>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</si>
  <si>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</si>
  <si>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</si>
  <si>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</si>
  <si>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</si>
  <si>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</si>
  <si>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</si>
  <si>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</si>
  <si>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</si>
  <si>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</si>
  <si>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</si>
  <si>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</si>
  <si>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</si>
  <si>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</si>
  <si>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</si>
  <si>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</si>
  <si>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</si>
  <si>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</si>
  <si>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</si>
  <si>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</si>
  <si>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</si>
  <si>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</si>
  <si>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</si>
  <si>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</si>
  <si>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</si>
  <si>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</si>
  <si>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</si>
  <si>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</si>
  <si>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</si>
  <si>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</si>
  <si>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</si>
  <si>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</si>
  <si>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</si>
  <si>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</si>
  <si>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</si>
  <si>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</si>
  <si>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</si>
  <si>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</si>
  <si>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</si>
  <si>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</si>
  <si>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</si>
  <si>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</si>
  <si>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</si>
  <si>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</si>
  <si>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</si>
  <si>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</si>
  <si>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</si>
  <si>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</si>
  <si>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</si>
  <si>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</si>
  <si>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</si>
  <si>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</si>
  <si>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</si>
  <si>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</si>
  <si>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</si>
  <si>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</si>
  <si>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</si>
  <si>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</si>
  <si>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</si>
  <si>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</si>
  <si>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</si>
  <si>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</si>
  <si>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</si>
  <si>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</si>
  <si>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</si>
  <si>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</si>
  <si>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</si>
  <si>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</si>
  <si>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</si>
  <si>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</si>
  <si>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</si>
  <si>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</si>
  <si>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</si>
  <si>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</si>
  <si>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</si>
  <si>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</si>
  <si>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</si>
  <si>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</si>
  <si>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</si>
  <si>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</si>
  <si>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</si>
  <si>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</si>
  <si>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</si>
  <si>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</si>
  <si>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</si>
  <si>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</si>
  <si>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</si>
  <si>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</si>
  <si>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</si>
  <si>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</si>
  <si>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</si>
  <si>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</si>
  <si>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</si>
  <si>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</si>
  <si>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</si>
  <si>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</si>
  <si>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</si>
  <si>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</si>
  <si>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</si>
  <si>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</si>
  <si>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</si>
  <si>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</si>
  <si>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</si>
  <si>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</si>
  <si>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</si>
  <si>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</si>
  <si>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</si>
  <si>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</si>
  <si>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</si>
  <si>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</si>
  <si>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</si>
  <si>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</si>
  <si>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</si>
  <si>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</si>
  <si>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</si>
  <si>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</si>
  <si>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</si>
  <si>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</si>
  <si>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</si>
  <si>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</si>
  <si>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</si>
  <si>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</si>
  <si>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</si>
  <si>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</si>
  <si>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</si>
  <si>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</si>
  <si>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</si>
  <si>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</si>
  <si>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</si>
  <si>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</si>
  <si>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</si>
  <si>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</si>
  <si>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</si>
  <si>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</si>
  <si>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</si>
  <si>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</si>
  <si>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</si>
  <si>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</si>
  <si>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</si>
  <si>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</si>
  <si>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</si>
  <si>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</si>
  <si>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</si>
  <si>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</si>
  <si>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</si>
  <si>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</si>
  <si>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</si>
  <si>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</si>
  <si>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</si>
  <si>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</si>
  <si>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</si>
  <si>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</si>
  <si>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</si>
  <si>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</si>
  <si>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</si>
  <si>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</si>
  <si>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</si>
  <si>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</si>
  <si>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</si>
  <si>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</si>
  <si>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</si>
  <si>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</si>
  <si>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</si>
  <si>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</si>
  <si>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</si>
  <si>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</si>
  <si>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</si>
  <si>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</si>
  <si>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</si>
  <si>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</si>
  <si>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</si>
  <si>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</si>
  <si>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</si>
  <si>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</si>
  <si>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</si>
  <si>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</si>
  <si>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</si>
  <si>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</si>
  <si>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</si>
  <si>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</si>
  <si>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</si>
  <si>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</si>
  <si>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</si>
  <si>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</si>
  <si>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</si>
  <si>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</si>
  <si>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</si>
  <si>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</si>
  <si>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</si>
  <si>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</si>
  <si>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</si>
  <si>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</si>
  <si>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</si>
  <si>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</si>
  <si>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</si>
  <si>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</si>
  <si>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</si>
  <si>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</si>
  <si>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</si>
  <si>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</si>
  <si>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</si>
  <si>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</si>
  <si>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</si>
  <si>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</si>
  <si>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</si>
  <si>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</si>
  <si>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</si>
  <si>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</si>
  <si>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</si>
  <si>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</si>
  <si>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</si>
  <si>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</si>
  <si>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</si>
  <si>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</si>
  <si>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</si>
  <si>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</si>
  <si>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</si>
  <si>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</si>
  <si>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</si>
  <si>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</si>
  <si>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</si>
  <si>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</si>
  <si>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</si>
  <si>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</si>
  <si>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</si>
  <si>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</si>
  <si>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</si>
  <si>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</si>
  <si>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</si>
  <si>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</si>
  <si>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</si>
  <si>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</si>
  <si>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</si>
  <si>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</si>
  <si>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</si>
  <si>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</si>
  <si>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</si>
  <si>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</si>
  <si>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</si>
  <si>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</si>
  <si>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</si>
  <si>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</si>
  <si>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</si>
  <si>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</si>
  <si>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</si>
  <si>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</si>
  <si>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</si>
  <si>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</si>
  <si>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</si>
  <si>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</si>
  <si>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</si>
  <si>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</si>
  <si>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</si>
  <si>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</si>
  <si>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</si>
  <si>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</si>
  <si>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</si>
  <si>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</si>
  <si>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</si>
  <si>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</si>
  <si>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</si>
  <si>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</si>
  <si>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</si>
  <si>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</si>
  <si>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</si>
  <si>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</si>
  <si>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</si>
  <si>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</si>
  <si>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</si>
  <si>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</si>
  <si>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</si>
  <si>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</si>
  <si>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</si>
  <si>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</si>
  <si>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</si>
  <si>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</si>
  <si>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</si>
  <si>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</si>
  <si>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</si>
  <si>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</si>
  <si>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</si>
  <si>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</si>
  <si>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</si>
  <si>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</si>
  <si>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</si>
  <si>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</si>
  <si>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</si>
  <si>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</si>
  <si>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</si>
  <si>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</si>
  <si>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</si>
  <si>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</si>
  <si>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</si>
  <si>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</si>
  <si>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</si>
  <si>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</si>
  <si>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</si>
  <si>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</si>
  <si>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</si>
  <si>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</si>
  <si>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</si>
  <si>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</si>
  <si>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</si>
  <si>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</si>
  <si>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</si>
  <si>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</si>
  <si>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</si>
  <si>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</si>
  <si>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</si>
  <si>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</si>
  <si>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</si>
  <si>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</si>
  <si>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</si>
  <si>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</si>
  <si>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</si>
  <si>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</si>
  <si>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</si>
  <si>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</si>
  <si>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</si>
  <si>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</si>
  <si>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</si>
  <si>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</si>
  <si>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</si>
  <si>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</si>
  <si>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</si>
  <si>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</si>
  <si>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</si>
  <si>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</si>
  <si>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</si>
  <si>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</si>
  <si>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</si>
  <si>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</si>
  <si>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</si>
  <si>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</si>
  <si>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</si>
  <si>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</si>
  <si>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</si>
  <si>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</si>
  <si>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</si>
  <si>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</si>
  <si>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</si>
  <si>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</si>
  <si>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</si>
  <si>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</si>
  <si>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</si>
  <si>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</si>
  <si>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</si>
  <si>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</si>
  <si>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</si>
  <si>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</si>
  <si>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</si>
  <si>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</si>
  <si>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</si>
  <si>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</si>
  <si>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</si>
  <si>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</si>
  <si>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</si>
  <si>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</si>
  <si>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</si>
  <si>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</si>
  <si>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</si>
  <si>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</si>
  <si>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</si>
  <si>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</si>
  <si>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</si>
  <si>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</si>
  <si>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</si>
  <si>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</si>
  <si>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</si>
  <si>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</si>
  <si>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</si>
  <si>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</si>
  <si>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</si>
  <si>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</si>
  <si>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</si>
  <si>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</si>
  <si>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</si>
  <si>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</si>
  <si>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</si>
  <si>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</si>
  <si>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</si>
  <si>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</si>
  <si>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</si>
  <si>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</si>
  <si>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</si>
  <si>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</si>
  <si>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</si>
  <si>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</si>
  <si>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</si>
  <si>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</si>
  <si>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</si>
  <si>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</si>
  <si>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</si>
  <si>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</si>
  <si>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</si>
  <si>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</si>
  <si>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</si>
  <si>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</si>
  <si>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</si>
  <si>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</si>
  <si>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</si>
  <si>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</si>
  <si>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</si>
  <si>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</si>
  <si>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</si>
  <si>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</si>
  <si>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</si>
  <si>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</si>
  <si>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</si>
  <si>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</si>
  <si>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</si>
  <si>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</si>
  <si>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</si>
  <si>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</si>
  <si>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</si>
  <si>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</si>
  <si>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</si>
  <si>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</si>
  <si>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</si>
  <si>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</si>
  <si>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</si>
  <si>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</si>
  <si>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</si>
  <si>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</si>
  <si>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</si>
  <si>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</si>
  <si>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</si>
  <si>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</si>
  <si>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</si>
  <si>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</si>
  <si>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</si>
  <si>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</si>
  <si>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</si>
  <si>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</si>
  <si>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</si>
  <si>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</si>
  <si>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</si>
  <si>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</si>
  <si>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</si>
  <si>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</si>
  <si>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</si>
  <si>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</si>
  <si>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</si>
  <si>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</si>
  <si>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</si>
  <si>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</si>
  <si>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</si>
  <si>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</si>
  <si>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</si>
  <si>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</si>
  <si>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</si>
  <si>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</si>
  <si>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</si>
  <si>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</si>
  <si>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</si>
  <si>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</si>
  <si>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</si>
  <si>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</si>
  <si>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</si>
  <si>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</si>
  <si>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</si>
  <si>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</si>
  <si>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</si>
  <si>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</si>
  <si>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</si>
  <si>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</si>
  <si>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</si>
  <si>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</si>
  <si>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</si>
  <si>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</si>
  <si>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</si>
  <si>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</si>
  <si>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</si>
  <si>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</si>
  <si>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</si>
  <si>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</si>
  <si>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</si>
  <si>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</si>
  <si>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</si>
  <si>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</si>
  <si>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</si>
  <si>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</si>
  <si>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</si>
  <si>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</si>
  <si>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</si>
  <si>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</si>
  <si>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</si>
  <si>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</si>
  <si>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</si>
  <si>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</si>
  <si>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</si>
  <si>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</si>
  <si>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</si>
  <si>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</si>
  <si>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</si>
  <si>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</si>
  <si>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</si>
  <si>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</si>
  <si>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</si>
  <si>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</si>
  <si>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</si>
  <si>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</si>
  <si>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</si>
  <si>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</si>
  <si>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</si>
  <si>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</si>
  <si>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</si>
  <si>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</si>
  <si>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</si>
  <si>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</si>
  <si>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</si>
  <si>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</si>
  <si>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</si>
  <si>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</si>
  <si>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</si>
  <si>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</si>
  <si>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</si>
  <si>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</si>
  <si>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</si>
  <si>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</si>
  <si>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</si>
  <si>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</si>
  <si>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</si>
  <si>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</si>
  <si>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</si>
  <si>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</si>
  <si>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</si>
  <si>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</si>
  <si>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</si>
  <si>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</si>
  <si>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</si>
  <si>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</si>
  <si>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</si>
  <si>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</si>
  <si>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</si>
  <si>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</si>
  <si>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</si>
  <si>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</si>
  <si>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</si>
  <si>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</si>
  <si>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</si>
  <si>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</si>
  <si>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</si>
  <si>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</si>
  <si>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</si>
  <si>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</si>
  <si>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</si>
  <si>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</si>
  <si>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</si>
  <si>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</si>
  <si>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</si>
  <si>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</si>
  <si>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</si>
  <si>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</si>
  <si>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</si>
  <si>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</si>
  <si>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</si>
  <si>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</si>
  <si>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</si>
  <si>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</si>
  <si>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</si>
  <si>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</si>
  <si>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</si>
  <si>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</si>
  <si>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</si>
  <si>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</si>
  <si>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</si>
  <si>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</si>
  <si>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</si>
  <si>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</si>
  <si>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</si>
  <si>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</si>
  <si>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</si>
  <si>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</si>
  <si>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</si>
  <si>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</si>
  <si>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</si>
  <si>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</si>
  <si>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</si>
  <si>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</si>
  <si>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</si>
  <si>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</si>
  <si>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</si>
  <si>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</si>
  <si>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</si>
  <si>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</si>
  <si>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</si>
  <si>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</si>
  <si>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</si>
  <si>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</si>
  <si>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</si>
  <si>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</si>
  <si>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</si>
  <si>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</si>
  <si>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</si>
  <si>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</si>
  <si>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</si>
  <si>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</si>
  <si>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</si>
  <si>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</si>
  <si>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</si>
  <si>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</si>
  <si>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</si>
  <si>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</si>
  <si>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</si>
  <si>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</si>
  <si>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</si>
  <si>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</si>
  <si>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</si>
  <si>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</si>
  <si>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</si>
  <si>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</si>
  <si>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</si>
  <si>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</si>
  <si>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</si>
  <si>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</si>
  <si>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</si>
  <si>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</si>
  <si>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</si>
  <si>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</si>
  <si>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</si>
  <si>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</si>
  <si>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</si>
  <si>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</si>
  <si>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</si>
  <si>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</si>
  <si>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</si>
  <si>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</si>
  <si>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</si>
  <si>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</si>
  <si>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</si>
  <si>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</si>
  <si>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</si>
  <si>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</si>
  <si>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</si>
  <si>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</si>
  <si>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</si>
  <si>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</si>
  <si>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</si>
  <si>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</si>
  <si>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</si>
  <si>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</si>
  <si>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</si>
  <si>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</si>
  <si>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</si>
  <si>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</si>
  <si>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</si>
  <si>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</si>
  <si>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</si>
  <si>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</si>
  <si>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</si>
  <si>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</si>
  <si>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</si>
  <si>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</si>
  <si>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</si>
  <si>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</si>
  <si>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</si>
  <si>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</si>
  <si>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</si>
  <si>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</si>
  <si>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</si>
  <si>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</si>
  <si>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</si>
  <si>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</si>
  <si>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</si>
  <si>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</si>
  <si>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</si>
  <si>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</si>
  <si>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</si>
  <si>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2021-8-10000179</t>
  </si>
  <si>
    <t>347-2015</t>
  </si>
  <si>
    <t>602-2016</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</si>
  <si>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</si>
  <si>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603-2016</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</si>
  <si>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</si>
  <si>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604-2016</t>
  </si>
  <si>
    <t>322-2017</t>
  </si>
  <si>
    <t>137-2019</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</si>
  <si>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</si>
  <si>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</si>
  <si>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</si>
  <si>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345-2014</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</si>
  <si>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</si>
  <si>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320-2017</t>
  </si>
  <si>
    <t>321-2017</t>
  </si>
  <si>
    <t>349-2018</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</si>
  <si>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</si>
  <si>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317-2014</t>
  </si>
  <si>
    <t>348-2018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</si>
</sst>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3" zoomScale="85" zoomScaleNormal="85" zoomScaleSheetLayoutView="40" zoomScalePageLayoutView="40" workbookViewId="0">
      <selection activeCell="E91" sqref="E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163</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163</v>
      </c>
      <c r="J20" s="140" t="s">
        <v>183</v>
      </c>
      <c r="K20" s="142">
        <v>4347109480</v>
      </c>
      <c r="L20" s="143"/>
      <c r="M20" s="143">
        <v>44561</v>
      </c>
      <c r="N20" s="126">
        <f>+(M20-L20)/30</f>
        <v>1485.3666666666666</v>
      </c>
      <c r="O20" s="129"/>
      <c r="U20" s="125"/>
      <c r="V20" s="104">
        <f ca="1">NOW()</f>
        <v>44194.412715740742</v>
      </c>
      <c r="W20" s="104">
        <f ca="1">NOW()</f>
        <v>44194.412715740742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63" t="s">
        <v>2692</v>
      </c>
      <c r="E77" s="136">
        <v>41995</v>
      </c>
      <c r="F77" s="136">
        <v>42369</v>
      </c>
      <c r="G77" s="151">
        <f t="shared" si="3"/>
        <v>12.466666666666667</v>
      </c>
      <c r="H77" s="110" t="s">
        <v>2679</v>
      </c>
      <c r="I77" s="112" t="s">
        <v>1157</v>
      </c>
      <c r="J77" s="112" t="s">
        <v>1157</v>
      </c>
      <c r="K77" s="66">
        <v>4358140841</v>
      </c>
      <c r="L77" s="65" t="s">
        <v>1148</v>
      </c>
      <c r="M77" s="168">
        <v>1</v>
      </c>
      <c r="N77" s="115" t="s">
        <v>27</v>
      </c>
      <c r="O77" s="65" t="s">
        <v>1148</v>
      </c>
      <c r="P77" s="79"/>
    </row>
    <row r="78" spans="1:16" s="7" customFormat="1" ht="24.75" customHeight="1" outlineLevel="1" x14ac:dyDescent="0.25">
      <c r="A78" s="135">
        <v>31</v>
      </c>
      <c r="B78" s="113" t="s">
        <v>2677</v>
      </c>
      <c r="C78" s="115" t="s">
        <v>31</v>
      </c>
      <c r="D78" s="63" t="s">
        <v>2693</v>
      </c>
      <c r="E78" s="136">
        <v>42720</v>
      </c>
      <c r="F78" s="136">
        <v>43084</v>
      </c>
      <c r="G78" s="151">
        <f t="shared" si="3"/>
        <v>12.133333333333333</v>
      </c>
      <c r="H78" s="64" t="s">
        <v>2694</v>
      </c>
      <c r="I78" s="112" t="s">
        <v>1157</v>
      </c>
      <c r="J78" s="63" t="s">
        <v>824</v>
      </c>
      <c r="K78" s="66">
        <v>2241377855</v>
      </c>
      <c r="L78" s="115" t="s">
        <v>1148</v>
      </c>
      <c r="M78" s="168">
        <v>1</v>
      </c>
      <c r="N78" s="115" t="s">
        <v>27</v>
      </c>
      <c r="O78" s="115" t="s">
        <v>1148</v>
      </c>
      <c r="P78" s="79"/>
    </row>
    <row r="79" spans="1:16" s="7" customFormat="1" ht="24.75" customHeight="1" outlineLevel="1" x14ac:dyDescent="0.25">
      <c r="A79" s="135">
        <v>32</v>
      </c>
      <c r="B79" s="113" t="s">
        <v>2677</v>
      </c>
      <c r="C79" s="115" t="s">
        <v>31</v>
      </c>
      <c r="D79" s="63" t="s">
        <v>2695</v>
      </c>
      <c r="E79" s="136">
        <v>42720</v>
      </c>
      <c r="F79" s="136">
        <v>43084</v>
      </c>
      <c r="G79" s="151">
        <f t="shared" si="3"/>
        <v>12.133333333333333</v>
      </c>
      <c r="H79" s="113" t="s">
        <v>2696</v>
      </c>
      <c r="I79" s="112" t="s">
        <v>1157</v>
      </c>
      <c r="J79" s="112" t="s">
        <v>824</v>
      </c>
      <c r="K79" s="66">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2694</v>
      </c>
      <c r="I80" s="112" t="s">
        <v>1157</v>
      </c>
      <c r="J80" s="112" t="s">
        <v>824</v>
      </c>
      <c r="K80" s="66">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2694</v>
      </c>
      <c r="I81" s="112" t="s">
        <v>1157</v>
      </c>
      <c r="J81" s="63"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2694</v>
      </c>
      <c r="I82" s="112" t="s">
        <v>1157</v>
      </c>
      <c r="J82" s="63"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2694</v>
      </c>
      <c r="I83" s="112" t="s">
        <v>1157</v>
      </c>
      <c r="J83" s="63"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63" t="s">
        <v>2698</v>
      </c>
      <c r="E84" s="136">
        <v>43075</v>
      </c>
      <c r="F84" s="136">
        <v>43404</v>
      </c>
      <c r="G84" s="151">
        <f t="shared" si="3"/>
        <v>10.966666666666667</v>
      </c>
      <c r="H84" s="113" t="s">
        <v>2694</v>
      </c>
      <c r="I84" s="112" t="s">
        <v>1157</v>
      </c>
      <c r="J84" s="112" t="s">
        <v>824</v>
      </c>
      <c r="K84" s="66">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64" t="s">
        <v>2700</v>
      </c>
      <c r="I85" s="112" t="s">
        <v>1157</v>
      </c>
      <c r="J85" s="63" t="s">
        <v>826</v>
      </c>
      <c r="K85" s="66">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2700</v>
      </c>
      <c r="I86" s="112" t="s">
        <v>1157</v>
      </c>
      <c r="J86" s="63"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2700</v>
      </c>
      <c r="I87" s="112" t="s">
        <v>1157</v>
      </c>
      <c r="J87" s="63"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2700</v>
      </c>
      <c r="I88" s="112" t="s">
        <v>1157</v>
      </c>
      <c r="J88" s="63"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2700</v>
      </c>
      <c r="I89" s="112" t="s">
        <v>1157</v>
      </c>
      <c r="J89" s="63"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2700</v>
      </c>
      <c r="I90" s="112" t="s">
        <v>1157</v>
      </c>
      <c r="J90" s="63"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2703</v>
      </c>
      <c r="E91" s="136">
        <v>41999</v>
      </c>
      <c r="F91" s="136">
        <v>42369</v>
      </c>
      <c r="G91" s="151">
        <f t="shared" si="3"/>
        <v>12.333333333333334</v>
      </c>
      <c r="H91" s="113" t="s">
        <v>2704</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2705</v>
      </c>
      <c r="E92" s="136">
        <v>43075</v>
      </c>
      <c r="F92" s="136">
        <v>43404</v>
      </c>
      <c r="G92" s="151">
        <f t="shared" si="3"/>
        <v>10.966666666666667</v>
      </c>
      <c r="H92" s="113" t="s">
        <v>2694</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2706</v>
      </c>
      <c r="E93" s="136">
        <v>43075</v>
      </c>
      <c r="F93" s="136">
        <v>43404</v>
      </c>
      <c r="G93" s="151">
        <f t="shared" si="3"/>
        <v>10.966666666666667</v>
      </c>
      <c r="H93" s="113" t="s">
        <v>2694</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2708</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2708</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2708</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2708</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2710</v>
      </c>
      <c r="E98" s="136">
        <v>43398</v>
      </c>
      <c r="F98" s="136">
        <v>43441</v>
      </c>
      <c r="G98" s="151">
        <f t="shared" si="3"/>
        <v>1.4333333333333333</v>
      </c>
      <c r="H98" s="113" t="s">
        <v>2708</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2710</v>
      </c>
      <c r="E99" s="136">
        <v>43398</v>
      </c>
      <c r="F99" s="136">
        <v>43441</v>
      </c>
      <c r="G99" s="151">
        <f t="shared" si="3"/>
        <v>1.4333333333333333</v>
      </c>
      <c r="H99" s="113" t="s">
        <v>2708</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2710</v>
      </c>
      <c r="E100" s="136">
        <v>43398</v>
      </c>
      <c r="F100" s="136">
        <v>43441</v>
      </c>
      <c r="G100" s="151">
        <f t="shared" si="3"/>
        <v>1.4333333333333333</v>
      </c>
      <c r="H100" s="113" t="s">
        <v>2708</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2704</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63" t="s">
        <v>2701</v>
      </c>
      <c r="E125" s="136">
        <v>44188</v>
      </c>
      <c r="F125" s="136">
        <v>44469</v>
      </c>
      <c r="G125" s="151">
        <f t="shared" si="5"/>
        <v>9.3666666666666671</v>
      </c>
      <c r="H125" s="113" t="s">
        <v>2702</v>
      </c>
      <c r="I125" s="112" t="s">
        <v>1157</v>
      </c>
      <c r="J125" s="63" t="s">
        <v>825</v>
      </c>
      <c r="K125" s="114">
        <v>1647991570</v>
      </c>
      <c r="L125" s="100">
        <f>+IF(AND(K125&gt;0,O125="Ejecución"),(K125/877802)*Tabla28[[#This Row],[% participación]],IF(AND(K125&gt;0,O125&lt;&gt;"Ejecución"),"-",""))</f>
        <v>1877.406943707123</v>
      </c>
      <c r="M125" s="65" t="s">
        <v>1148</v>
      </c>
      <c r="N125" s="164">
        <f t="shared" si="6"/>
        <v>1</v>
      </c>
      <c r="O125" s="153" t="s">
        <v>1150</v>
      </c>
      <c r="P125" s="79"/>
    </row>
    <row r="126" spans="1:16" s="7" customFormat="1" ht="24.75" customHeight="1" outlineLevel="1" x14ac:dyDescent="0.25">
      <c r="A126" s="135">
        <v>13</v>
      </c>
      <c r="B126" s="152" t="s">
        <v>2665</v>
      </c>
      <c r="C126" s="154" t="s">
        <v>31</v>
      </c>
      <c r="D126" s="112" t="s">
        <v>2701</v>
      </c>
      <c r="E126" s="136">
        <v>44188</v>
      </c>
      <c r="F126" s="136">
        <v>44469</v>
      </c>
      <c r="G126" s="151">
        <f t="shared" si="5"/>
        <v>9.3666666666666671</v>
      </c>
      <c r="H126" s="113" t="s">
        <v>2702</v>
      </c>
      <c r="I126" s="112" t="s">
        <v>1157</v>
      </c>
      <c r="J126" s="63" t="s">
        <v>828</v>
      </c>
      <c r="K126" s="114">
        <v>1647991570</v>
      </c>
      <c r="L126" s="100">
        <f>+IF(AND(K126&gt;0,O126="Ejecución"),(K126/877802)*Tabla28[[#This Row],[% participación]],IF(AND(K126&gt;0,O126&lt;&gt;"Ejecución"),"-",""))</f>
        <v>1877.406943707123</v>
      </c>
      <c r="M126" s="115" t="s">
        <v>1148</v>
      </c>
      <c r="N126" s="164">
        <f t="shared" ref="N126:N140" si="7">+IF(M126="No",1,IF(M126="Si","Ingrese %",""))</f>
        <v>1</v>
      </c>
      <c r="O126" s="153" t="s">
        <v>1150</v>
      </c>
      <c r="P126" s="79"/>
    </row>
    <row r="127" spans="1:16" s="7" customFormat="1" ht="24.75" customHeight="1" outlineLevel="1" x14ac:dyDescent="0.25">
      <c r="A127" s="135">
        <v>14</v>
      </c>
      <c r="B127" s="152" t="s">
        <v>2665</v>
      </c>
      <c r="C127" s="154" t="s">
        <v>31</v>
      </c>
      <c r="D127" s="112" t="s">
        <v>2701</v>
      </c>
      <c r="E127" s="136">
        <v>44188</v>
      </c>
      <c r="F127" s="136">
        <v>44469</v>
      </c>
      <c r="G127" s="151">
        <f t="shared" si="5"/>
        <v>9.3666666666666671</v>
      </c>
      <c r="H127" s="113" t="s">
        <v>2702</v>
      </c>
      <c r="I127" s="112" t="s">
        <v>1157</v>
      </c>
      <c r="J127" s="63"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2701</v>
      </c>
      <c r="E128" s="136">
        <v>44188</v>
      </c>
      <c r="F128" s="136">
        <v>44469</v>
      </c>
      <c r="G128" s="151">
        <f t="shared" si="5"/>
        <v>9.3666666666666671</v>
      </c>
      <c r="H128" s="113" t="s">
        <v>2702</v>
      </c>
      <c r="I128" s="112" t="s">
        <v>1157</v>
      </c>
      <c r="J128" s="63"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2701</v>
      </c>
      <c r="E129" s="136">
        <v>44188</v>
      </c>
      <c r="F129" s="136">
        <v>44469</v>
      </c>
      <c r="G129" s="151">
        <f t="shared" si="5"/>
        <v>9.3666666666666671</v>
      </c>
      <c r="H129" s="113" t="s">
        <v>2702</v>
      </c>
      <c r="I129" s="112" t="s">
        <v>1157</v>
      </c>
      <c r="J129" s="63"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2701</v>
      </c>
      <c r="E130" s="136">
        <v>44188</v>
      </c>
      <c r="F130" s="136">
        <v>44469</v>
      </c>
      <c r="G130" s="151">
        <f t="shared" si="5"/>
        <v>9.3666666666666671</v>
      </c>
      <c r="H130" s="113" t="s">
        <v>2702</v>
      </c>
      <c r="I130" s="112" t="s">
        <v>1157</v>
      </c>
      <c r="J130" s="63"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2701</v>
      </c>
      <c r="E131" s="136">
        <v>44188</v>
      </c>
      <c r="F131" s="136">
        <v>44469</v>
      </c>
      <c r="G131" s="151">
        <f t="shared" si="5"/>
        <v>9.3666666666666671</v>
      </c>
      <c r="H131" s="113" t="s">
        <v>2702</v>
      </c>
      <c r="I131" s="112" t="s">
        <v>1157</v>
      </c>
      <c r="J131" s="63"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2701</v>
      </c>
      <c r="E132" s="136">
        <v>44188</v>
      </c>
      <c r="F132" s="136">
        <v>44469</v>
      </c>
      <c r="G132" s="151">
        <f t="shared" si="5"/>
        <v>9.3666666666666671</v>
      </c>
      <c r="H132" s="113" t="s">
        <v>2702</v>
      </c>
      <c r="I132" s="112" t="s">
        <v>1157</v>
      </c>
      <c r="J132" s="63"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2701</v>
      </c>
      <c r="E133" s="136">
        <v>44188</v>
      </c>
      <c r="F133" s="136">
        <v>44469</v>
      </c>
      <c r="G133" s="151">
        <f t="shared" si="5"/>
        <v>9.3666666666666671</v>
      </c>
      <c r="H133" s="113" t="s">
        <v>2702</v>
      </c>
      <c r="I133" s="112" t="s">
        <v>1157</v>
      </c>
      <c r="J133" s="63"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2701</v>
      </c>
      <c r="E134" s="136">
        <v>44188</v>
      </c>
      <c r="F134" s="136">
        <v>44469</v>
      </c>
      <c r="G134" s="151">
        <f t="shared" si="5"/>
        <v>9.3666666666666671</v>
      </c>
      <c r="H134" s="113" t="s">
        <v>2702</v>
      </c>
      <c r="I134" s="112" t="s">
        <v>1157</v>
      </c>
      <c r="J134" s="63"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2701</v>
      </c>
      <c r="E135" s="136">
        <v>44188</v>
      </c>
      <c r="F135" s="136">
        <v>44469</v>
      </c>
      <c r="G135" s="151">
        <f t="shared" si="5"/>
        <v>9.3666666666666671</v>
      </c>
      <c r="H135" s="113" t="s">
        <v>2702</v>
      </c>
      <c r="I135" s="112" t="s">
        <v>1157</v>
      </c>
      <c r="J135" s="63"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2701</v>
      </c>
      <c r="E136" s="136">
        <v>44188</v>
      </c>
      <c r="F136" s="136">
        <v>44469</v>
      </c>
      <c r="G136" s="151">
        <f t="shared" si="5"/>
        <v>9.3666666666666671</v>
      </c>
      <c r="H136" s="113" t="s">
        <v>2702</v>
      </c>
      <c r="I136" s="112" t="s">
        <v>1157</v>
      </c>
      <c r="J136" s="63"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2701</v>
      </c>
      <c r="E137" s="136">
        <v>44188</v>
      </c>
      <c r="F137" s="136">
        <v>44469</v>
      </c>
      <c r="G137" s="151">
        <f t="shared" si="5"/>
        <v>9.3666666666666671</v>
      </c>
      <c r="H137" s="113" t="s">
        <v>2702</v>
      </c>
      <c r="I137" s="112" t="s">
        <v>1157</v>
      </c>
      <c r="J137" s="63"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2701</v>
      </c>
      <c r="E138" s="136">
        <v>44188</v>
      </c>
      <c r="F138" s="136">
        <v>44469</v>
      </c>
      <c r="G138" s="151">
        <f t="shared" si="5"/>
        <v>9.3666666666666671</v>
      </c>
      <c r="H138" s="113" t="s">
        <v>2702</v>
      </c>
      <c r="I138" s="112" t="s">
        <v>1157</v>
      </c>
      <c r="J138" s="63"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2701</v>
      </c>
      <c r="E139" s="136">
        <v>44188</v>
      </c>
      <c r="F139" s="136">
        <v>44469</v>
      </c>
      <c r="G139" s="151">
        <f t="shared" si="5"/>
        <v>9.3666666666666671</v>
      </c>
      <c r="H139" s="113" t="s">
        <v>2702</v>
      </c>
      <c r="I139" s="112" t="s">
        <v>1157</v>
      </c>
      <c r="J139" s="63"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2701</v>
      </c>
      <c r="E140" s="136">
        <v>44188</v>
      </c>
      <c r="F140" s="136">
        <v>44469</v>
      </c>
      <c r="G140" s="151">
        <f t="shared" si="5"/>
        <v>9.3666666666666671</v>
      </c>
      <c r="H140" s="113" t="s">
        <v>2702</v>
      </c>
      <c r="I140" s="112" t="s">
        <v>1157</v>
      </c>
      <c r="J140" s="63"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2701</v>
      </c>
      <c r="E141" s="136">
        <v>44188</v>
      </c>
      <c r="F141" s="136">
        <v>44469</v>
      </c>
      <c r="G141" s="151">
        <f t="shared" si="5"/>
        <v>9.3666666666666671</v>
      </c>
      <c r="H141" s="113" t="s">
        <v>2702</v>
      </c>
      <c r="I141" s="112" t="s">
        <v>1157</v>
      </c>
      <c r="J141" s="63" t="s">
        <v>861</v>
      </c>
      <c r="K141" s="114">
        <v>1647991570</v>
      </c>
      <c r="L141" s="100">
        <f>+IF(AND(K141&gt;0,O141="Ejecución"),(K141/877802)*Tabla28[[#This Row],[% participación]],IF(AND(K141&gt;0,O141&lt;&gt;"Ejecución"),"-",""))</f>
        <v>1877.406943707123</v>
      </c>
      <c r="M141" s="115" t="s">
        <v>1148</v>
      </c>
      <c r="N141" s="164">
        <f t="shared" ref="N141" si="8">+IF(M141="No",1,IF(M141="Si","Ingrese %",""))</f>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130413284.39999999</v>
      </c>
      <c r="F185" s="92"/>
      <c r="G185" s="93"/>
      <c r="H185" s="88"/>
      <c r="I185" s="90" t="s">
        <v>2627</v>
      </c>
      <c r="J185" s="157">
        <f>+SUM(M179:M183)</f>
        <v>0.02</v>
      </c>
      <c r="K185" s="194" t="s">
        <v>2628</v>
      </c>
      <c r="L185" s="194"/>
      <c r="M185" s="94">
        <f>+J185*(SUM(K20:K35))</f>
        <v>86942189.600000009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26 G48:G90 G122:G124 G142:J160 G127:G133 G125 G134:G140 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2020-12-29T14:54:37Z</cp:lastPrinted>
  <dcterms:created xsi:type="dcterms:W3CDTF">2020-10-14T21:57:42Z</dcterms:created>
  <dcterms:modified xsi:type="dcterms:W3CDTF">2020-12-29T14:54:46Z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