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<sst xmlns="http://schemas.openxmlformats.org/spreadsheetml/2006/main" count="3647" uniqueCount="2711">
  <si>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</si>
  <si>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</si>
  <si>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</si>
  <si>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</si>
  <si>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</si>
  <si>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</si>
  <si>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</si>
  <si>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</si>
  <si>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</si>
  <si>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</si>
  <si>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</si>
  <si>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</si>
  <si>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</si>
  <si>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</si>
  <si>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</si>
  <si>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</si>
  <si>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</si>
  <si>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</si>
  <si>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</si>
  <si>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</si>
  <si>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</si>
  <si>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</si>
  <si>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</si>
  <si>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</si>
  <si>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</si>
  <si>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</si>
  <si>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</si>
  <si>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</si>
  <si>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</si>
  <si>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</si>
  <si>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</si>
  <si>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</si>
  <si>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</si>
  <si>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</si>
  <si>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</si>
  <si>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</si>
  <si>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</si>
  <si>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</si>
  <si>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</si>
  <si>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</si>
  <si>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</si>
  <si>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</si>
  <si>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</si>
  <si>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</si>
  <si>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</si>
  <si>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</si>
  <si>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</si>
  <si>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</si>
  <si>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</si>
  <si>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</si>
  <si>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</si>
  <si>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</si>
  <si>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</si>
  <si>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</si>
  <si>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</si>
  <si>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</si>
  <si>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</si>
  <si>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</si>
  <si>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</si>
  <si>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</si>
  <si>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</si>
  <si>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</si>
  <si>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</si>
  <si>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</si>
  <si>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</si>
  <si>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</si>
  <si>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</si>
  <si>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</si>
  <si>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</si>
  <si>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</si>
  <si>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</si>
  <si>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</si>
  <si>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</si>
  <si>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</si>
  <si>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</si>
  <si>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</si>
  <si>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</si>
  <si>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</si>
  <si>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</si>
  <si>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</si>
  <si>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</si>
  <si>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</si>
  <si>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</si>
  <si>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</si>
  <si>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</si>
  <si>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</si>
  <si>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</si>
  <si>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</si>
  <si>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</si>
  <si>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</si>
  <si>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</si>
  <si>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</si>
  <si>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</si>
  <si>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</si>
  <si>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</si>
  <si>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</si>
  <si>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</si>
  <si>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</si>
  <si>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</si>
  <si>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</si>
  <si>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</si>
  <si>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</si>
  <si>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</si>
  <si>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</si>
  <si>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</si>
  <si>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</si>
  <si>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</si>
  <si>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</si>
  <si>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</si>
  <si>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</si>
  <si>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</si>
  <si>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</si>
  <si>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</si>
  <si>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</si>
  <si>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</si>
  <si>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</si>
  <si>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</si>
  <si>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</si>
  <si>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</si>
  <si>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</si>
  <si>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</si>
  <si>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</si>
  <si>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</si>
  <si>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</si>
  <si>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</si>
  <si>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</si>
  <si>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</si>
  <si>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</si>
  <si>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</si>
  <si>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</si>
  <si>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</si>
  <si>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</si>
  <si>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</si>
  <si>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</si>
  <si>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</si>
  <si>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</si>
  <si>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</si>
  <si>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</si>
  <si>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</si>
  <si>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</si>
  <si>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</si>
  <si>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</si>
  <si>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</si>
  <si>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</si>
  <si>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</si>
  <si>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</si>
  <si>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</si>
  <si>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</si>
  <si>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</si>
  <si>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</si>
  <si>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</si>
  <si>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</si>
  <si>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</si>
  <si>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</si>
  <si>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</si>
  <si>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</si>
  <si>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</si>
  <si>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</si>
  <si>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</si>
  <si>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</si>
  <si>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</si>
  <si>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</si>
  <si>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</si>
  <si>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</si>
  <si>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</si>
  <si>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</si>
  <si>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</si>
  <si>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</si>
  <si>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</si>
  <si>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</si>
  <si>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</si>
  <si>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</si>
  <si>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</si>
  <si>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</si>
  <si>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</si>
  <si>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</si>
  <si>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</si>
  <si>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</si>
  <si>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</si>
  <si>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</si>
  <si>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</si>
  <si>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</si>
  <si>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</si>
  <si>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</si>
  <si>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</si>
  <si>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</si>
  <si>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</si>
  <si>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</si>
  <si>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</si>
  <si>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</si>
  <si>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</si>
  <si>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</si>
  <si>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</si>
  <si>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</si>
  <si>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</si>
  <si>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</si>
  <si>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</si>
  <si>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</si>
  <si>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</si>
  <si>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</si>
  <si>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</si>
  <si>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</si>
  <si>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</si>
  <si>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</si>
  <si>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</si>
  <si>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</si>
  <si>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</si>
  <si>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</si>
  <si>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</si>
  <si>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</si>
  <si>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</si>
  <si>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</si>
  <si>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</si>
  <si>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</si>
  <si>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</si>
  <si>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</si>
  <si>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</si>
  <si>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</si>
  <si>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</si>
  <si>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</si>
  <si>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</si>
  <si>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</si>
  <si>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</si>
  <si>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</si>
  <si>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</si>
  <si>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</si>
  <si>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</si>
  <si>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</si>
  <si>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</si>
  <si>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</si>
  <si>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</si>
  <si>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</si>
  <si>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</si>
  <si>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</si>
  <si>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</si>
  <si>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</si>
  <si>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</si>
  <si>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</si>
  <si>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</si>
  <si>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</si>
  <si>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</si>
  <si>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</si>
  <si>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</si>
  <si>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</si>
  <si>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</si>
  <si>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</si>
  <si>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</si>
  <si>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</si>
  <si>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</si>
  <si>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</si>
  <si>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</si>
  <si>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</si>
  <si>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</si>
  <si>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</si>
  <si>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</si>
  <si>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</si>
  <si>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</si>
  <si>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</si>
  <si>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</si>
  <si>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</si>
  <si>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</si>
  <si>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</si>
  <si>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</si>
  <si>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</si>
  <si>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</si>
  <si>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</si>
  <si>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</si>
  <si>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</si>
  <si>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</si>
  <si>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</si>
  <si>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</si>
  <si>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</si>
  <si>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</si>
  <si>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</si>
  <si>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</si>
  <si>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</si>
  <si>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</si>
  <si>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</si>
  <si>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</si>
  <si>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</si>
  <si>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</si>
  <si>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</si>
  <si>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</si>
  <si>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</si>
  <si>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</si>
  <si>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</si>
  <si>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</si>
  <si>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</si>
  <si>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</si>
  <si>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</si>
  <si>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</si>
  <si>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</si>
  <si>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</si>
  <si>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</si>
  <si>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</si>
  <si>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</si>
  <si>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</si>
  <si>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</si>
  <si>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</si>
  <si>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</si>
  <si>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</si>
  <si>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</si>
  <si>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</si>
  <si>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</si>
  <si>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</si>
  <si>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</si>
  <si>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</si>
  <si>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</si>
  <si>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</si>
  <si>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</si>
  <si>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</si>
  <si>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</si>
  <si>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</si>
  <si>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</si>
  <si>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</si>
  <si>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</si>
  <si>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</si>
  <si>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</si>
  <si>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</si>
  <si>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</si>
  <si>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</si>
  <si>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</si>
  <si>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</si>
  <si>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</si>
  <si>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</si>
  <si>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</si>
  <si>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</si>
  <si>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</si>
  <si>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</si>
  <si>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</si>
  <si>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</si>
  <si>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</si>
  <si>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</si>
  <si>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</si>
  <si>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</si>
  <si>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</si>
  <si>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</si>
  <si>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</si>
  <si>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</si>
  <si>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</si>
  <si>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</si>
  <si>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</si>
  <si>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</si>
  <si>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</si>
  <si>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</si>
  <si>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</si>
  <si>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</si>
  <si>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</si>
  <si>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</si>
  <si>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</si>
  <si>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</si>
  <si>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</si>
  <si>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</si>
  <si>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</si>
  <si>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</si>
  <si>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</si>
  <si>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</si>
  <si>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</si>
  <si>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</si>
  <si>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</si>
  <si>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</si>
  <si>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</si>
  <si>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</si>
  <si>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</si>
  <si>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</si>
  <si>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</si>
  <si>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</si>
  <si>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</si>
  <si>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</si>
  <si>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</si>
  <si>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</si>
  <si>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</si>
  <si>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</si>
  <si>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</si>
  <si>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</si>
  <si>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</si>
  <si>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</si>
  <si>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</si>
  <si>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</si>
  <si>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</si>
  <si>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</si>
  <si>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</si>
  <si>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</si>
  <si>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</si>
  <si>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</si>
  <si>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</si>
  <si>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</si>
  <si>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</si>
  <si>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</si>
  <si>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</si>
  <si>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</si>
  <si>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</si>
  <si>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</si>
  <si>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</si>
  <si>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</si>
  <si>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</si>
  <si>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</si>
  <si>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</si>
  <si>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</si>
  <si>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</si>
  <si>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</si>
  <si>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</si>
  <si>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</si>
  <si>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</si>
  <si>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</si>
  <si>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</si>
  <si>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</si>
  <si>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</si>
  <si>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</si>
  <si>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</si>
  <si>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</si>
  <si>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</si>
  <si>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</si>
  <si>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</si>
  <si>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</si>
  <si>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</si>
  <si>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</si>
  <si>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</si>
  <si>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</si>
  <si>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</si>
  <si>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</si>
  <si>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</si>
  <si>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</si>
  <si>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</si>
  <si>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</si>
  <si>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</si>
  <si>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</si>
  <si>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</si>
  <si>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</si>
  <si>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</si>
  <si>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</si>
  <si>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</si>
  <si>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</si>
  <si>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</si>
  <si>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</si>
  <si>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</si>
  <si>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</si>
  <si>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</si>
  <si>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</si>
  <si>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</si>
  <si>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</si>
  <si>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</si>
  <si>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</si>
  <si>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</si>
  <si>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</si>
  <si>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</si>
  <si>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</si>
  <si>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</si>
  <si>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</si>
  <si>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</si>
  <si>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</si>
  <si>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</si>
  <si>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</si>
  <si>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</si>
  <si>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</si>
  <si>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</si>
  <si>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</si>
  <si>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</si>
  <si>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</si>
  <si>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</si>
  <si>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</si>
  <si>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</si>
  <si>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</si>
  <si>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</si>
  <si>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</si>
  <si>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</si>
  <si>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</si>
  <si>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</si>
  <si>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</si>
  <si>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</si>
  <si>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</si>
  <si>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</si>
  <si>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</si>
  <si>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</si>
  <si>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</si>
  <si>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</si>
  <si>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</si>
  <si>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</si>
  <si>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</si>
  <si>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</si>
  <si>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</si>
  <si>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</si>
  <si>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</si>
  <si>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</si>
  <si>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</si>
  <si>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</si>
  <si>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</si>
  <si>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</si>
  <si>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</si>
  <si>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</si>
  <si>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</si>
  <si>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</si>
  <si>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</si>
  <si>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</si>
  <si>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</si>
  <si>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</si>
  <si>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</si>
  <si>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</si>
  <si>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</si>
  <si>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</si>
  <si>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</si>
  <si>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</si>
  <si>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</si>
  <si>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</si>
  <si>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</si>
  <si>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</si>
  <si>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</si>
  <si>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</si>
  <si>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</si>
  <si>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</si>
  <si>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</si>
  <si>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</si>
  <si>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</si>
  <si>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</si>
  <si>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</si>
  <si>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</si>
  <si>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</si>
  <si>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</si>
  <si>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</si>
  <si>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</si>
  <si>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</si>
  <si>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</si>
  <si>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</si>
  <si>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</si>
  <si>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</si>
  <si>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</si>
  <si>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</si>
  <si>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</si>
  <si>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</si>
  <si>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</si>
  <si>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</si>
  <si>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</si>
  <si>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</si>
  <si>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</si>
  <si>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</si>
  <si>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</si>
  <si>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</si>
  <si>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</si>
  <si>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</si>
  <si>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</si>
  <si>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</si>
  <si>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</si>
  <si>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</si>
  <si>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</si>
  <si>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</si>
  <si>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</si>
  <si>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</si>
  <si>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</si>
  <si>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</si>
  <si>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</si>
  <si>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</si>
  <si>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</si>
  <si>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</si>
  <si>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</si>
  <si>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</si>
  <si>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</si>
  <si>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</si>
  <si>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</si>
  <si>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</si>
  <si>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</si>
  <si>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</si>
  <si>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</si>
  <si>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</si>
  <si>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</si>
  <si>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</si>
  <si>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</si>
  <si>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</si>
  <si>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</si>
  <si>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</si>
  <si>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</si>
  <si>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</si>
  <si>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</si>
  <si>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</si>
  <si>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</si>
  <si>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</si>
  <si>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</si>
  <si>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</si>
  <si>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</si>
  <si>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</si>
  <si>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</si>
  <si>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</si>
  <si>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</si>
  <si>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</si>
  <si>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</si>
  <si>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</si>
  <si>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</si>
  <si>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</si>
  <si>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</si>
  <si>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</si>
  <si>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</si>
  <si>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</si>
  <si>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</si>
  <si>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</si>
  <si>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</si>
  <si>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</si>
  <si>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</si>
  <si>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</si>
  <si>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</si>
  <si>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</si>
  <si>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</si>
  <si>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</si>
  <si>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</si>
  <si>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</si>
  <si>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</si>
  <si>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</si>
  <si>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</si>
  <si>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</si>
  <si>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</si>
  <si>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</si>
  <si>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</si>
  <si>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</si>
  <si>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</si>
  <si>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</si>
  <si>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</si>
  <si>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</si>
  <si>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</si>
  <si>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</si>
  <si>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</si>
  <si>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</si>
  <si>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</si>
  <si>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</si>
  <si>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</si>
  <si>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</si>
  <si>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</si>
  <si>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</si>
  <si>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</si>
  <si>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</si>
  <si>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</si>
  <si>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</si>
  <si>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</si>
  <si>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</si>
  <si>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</si>
  <si>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</si>
  <si>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</si>
  <si>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</si>
  <si>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</si>
  <si>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</si>
  <si>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</si>
  <si>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</si>
  <si>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</si>
  <si>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</si>
  <si>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</si>
  <si>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</si>
  <si>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</si>
  <si>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</si>
  <si>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</si>
  <si>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</si>
  <si>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</si>
  <si>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</si>
  <si>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</si>
  <si>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</si>
  <si>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</si>
  <si>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</si>
  <si>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</si>
  <si>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</si>
  <si>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</si>
  <si>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</si>
  <si>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</si>
  <si>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</si>
  <si>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</si>
  <si>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</si>
  <si>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</si>
  <si>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</si>
  <si>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</si>
  <si>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</si>
  <si>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</si>
  <si>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</si>
  <si>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</si>
  <si>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</si>
  <si>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</si>
  <si>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</si>
  <si>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</si>
  <si>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</si>
  <si>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</si>
  <si>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</si>
  <si>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</si>
  <si>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</si>
  <si>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</si>
  <si>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</si>
  <si>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</si>
  <si>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</si>
  <si>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</si>
  <si>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</si>
  <si>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</si>
  <si>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</si>
  <si>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</si>
  <si>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</si>
  <si>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</si>
  <si>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</si>
  <si>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</si>
  <si>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</si>
  <si>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</si>
  <si>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</si>
  <si>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</si>
  <si>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</si>
  <si>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</si>
  <si>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</si>
  <si>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</si>
  <si>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</si>
  <si>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</si>
  <si>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</si>
  <si>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</si>
  <si>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</si>
  <si>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</si>
  <si>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</si>
  <si>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</si>
  <si>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</si>
  <si>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</si>
  <si>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</si>
  <si>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</si>
  <si>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</si>
  <si>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</si>
  <si>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</si>
  <si>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</si>
  <si>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</si>
  <si>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</si>
  <si>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</si>
  <si>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</si>
  <si>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</si>
  <si>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</si>
  <si>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</si>
  <si>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</si>
  <si>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</si>
  <si>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</si>
  <si>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</si>
  <si>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</si>
  <si>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</si>
  <si>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</si>
  <si>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</si>
  <si>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</si>
  <si>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</si>
  <si>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</si>
  <si>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</si>
  <si>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</si>
  <si>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</si>
  <si>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</si>
  <si>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</si>
  <si>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</si>
  <si>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</si>
  <si>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</si>
  <si>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</si>
  <si>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</si>
  <si>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</si>
  <si>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</si>
  <si>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</si>
  <si>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</si>
  <si>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</si>
  <si>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</si>
  <si>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</si>
  <si>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</si>
  <si>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</si>
  <si>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</si>
  <si>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</si>
  <si>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</si>
  <si>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</si>
  <si>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</si>
  <si>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</si>
  <si>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</si>
  <si>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</si>
  <si>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</si>
  <si>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</si>
  <si>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</si>
  <si>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</si>
  <si>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</si>
  <si>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</si>
  <si>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</si>
  <si>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</si>
  <si>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</si>
  <si>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</si>
  <si>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</si>
  <si>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</si>
  <si>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</si>
  <si>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</si>
  <si>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</si>
  <si>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</si>
  <si>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</si>
  <si>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</si>
  <si>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</si>
  <si>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</si>
  <si>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</si>
  <si>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</si>
  <si>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</si>
  <si>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</si>
  <si>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</si>
  <si>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</si>
  <si>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</si>
  <si>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</si>
  <si>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</si>
  <si>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</si>
  <si>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</si>
  <si>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</si>
  <si>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</si>
  <si>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</si>
  <si>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</si>
  <si>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</si>
  <si>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</si>
  <si>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</si>
  <si>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</si>
  <si>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</si>
  <si>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</si>
  <si>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</si>
  <si>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</si>
  <si>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</si>
  <si>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</si>
  <si>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</si>
  <si>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</si>
  <si>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</si>
  <si>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</si>
  <si>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</si>
  <si>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</si>
  <si>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</si>
  <si>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</si>
  <si>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</si>
  <si>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</si>
  <si>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</si>
  <si>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</si>
  <si>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</si>
  <si>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</si>
  <si>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</si>
  <si>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</si>
  <si>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</si>
  <si>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</si>
  <si>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</si>
  <si>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</si>
  <si>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</si>
  <si>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</si>
  <si>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</si>
  <si>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</si>
  <si>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</si>
  <si>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</si>
  <si>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</si>
  <si>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</si>
  <si>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</si>
  <si>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</si>
  <si>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</si>
  <si>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</si>
  <si>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</si>
  <si>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</si>
  <si>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</si>
  <si>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</si>
  <si>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</si>
  <si>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</si>
  <si>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</si>
  <si>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</si>
  <si>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</si>
  <si>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</si>
  <si>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</si>
  <si>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</si>
  <si>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</si>
  <si>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</si>
  <si>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</si>
  <si>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</si>
  <si>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</si>
  <si>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</si>
  <si>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</si>
  <si>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</si>
  <si>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</si>
  <si>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</si>
  <si>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</si>
  <si>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</si>
  <si>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</si>
  <si>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</si>
  <si>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</si>
  <si>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</si>
  <si>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</si>
  <si>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</si>
  <si>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</si>
  <si>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</si>
  <si>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</si>
  <si>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</si>
  <si>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</si>
  <si>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</si>
  <si>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</si>
  <si>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</si>
  <si>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</si>
  <si>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</si>
  <si>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</si>
  <si>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</si>
  <si>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</si>
  <si>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</si>
  <si>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</si>
  <si>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</si>
  <si>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</si>
  <si>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</si>
  <si>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</si>
  <si>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</si>
  <si>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</si>
  <si>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</si>
  <si>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</si>
  <si>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</si>
  <si>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</si>
  <si>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</si>
  <si>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</si>
  <si>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</si>
  <si>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</si>
  <si>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</si>
  <si>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</si>
  <si>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</si>
  <si>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</si>
  <si>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</si>
  <si>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</si>
  <si>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</si>
  <si>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</si>
  <si>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</si>
  <si>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</si>
  <si>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</si>
  <si>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</si>
  <si>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</si>
  <si>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</si>
  <si>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</si>
  <si>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</si>
  <si>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</si>
  <si>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</si>
  <si>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</si>
  <si>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</si>
  <si>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</si>
  <si>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</si>
  <si>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</si>
  <si>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</si>
  <si>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</si>
  <si>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</si>
  <si>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</si>
  <si>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</si>
  <si>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</si>
  <si>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</si>
  <si>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</si>
  <si>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</si>
  <si>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</si>
  <si>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</si>
  <si>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</si>
  <si>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</si>
  <si>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</si>
  <si>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</si>
  <si>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</si>
  <si>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</si>
  <si>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</si>
  <si>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</si>
  <si>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</si>
  <si>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</si>
  <si>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</si>
  <si>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</si>
  <si>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</si>
  <si>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</si>
  <si>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</si>
  <si>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</si>
  <si>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</si>
  <si>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</si>
  <si>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</si>
  <si>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</si>
  <si>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</si>
  <si>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</si>
  <si>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</si>
  <si>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</si>
  <si>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</si>
  <si>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</si>
  <si>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</si>
  <si>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</si>
  <si>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</si>
  <si>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</si>
  <si>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</si>
  <si>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</si>
  <si>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</si>
  <si>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</si>
  <si>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</si>
  <si>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</si>
  <si>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</si>
  <si>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</si>
  <si>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</si>
  <si>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</si>
  <si>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</si>
  <si>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</si>
  <si>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</si>
  <si>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</si>
  <si>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</si>
  <si>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</si>
  <si>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</si>
  <si>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</si>
  <si>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</si>
  <si>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</si>
  <si>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</si>
  <si>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</si>
  <si>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</si>
  <si>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</si>
  <si>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</si>
  <si>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</si>
  <si>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</si>
  <si>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</si>
  <si>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</si>
  <si>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</si>
  <si>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</si>
  <si>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</si>
  <si>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</si>
  <si>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</si>
  <si>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</si>
  <si>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</si>
  <si>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</si>
  <si>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</si>
  <si>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</si>
  <si>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</si>
  <si>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</si>
  <si>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</si>
  <si>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</si>
  <si>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</si>
  <si>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</si>
  <si>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</si>
  <si>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</si>
  <si>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</si>
  <si>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</si>
  <si>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</si>
  <si>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</si>
  <si>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</si>
  <si>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</si>
  <si>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</si>
  <si>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</si>
  <si>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</si>
  <si>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</si>
  <si>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</si>
  <si>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</si>
  <si>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</si>
  <si>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</si>
  <si>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</si>
  <si>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</si>
  <si>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</si>
  <si>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</si>
  <si>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</si>
  <si>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</si>
  <si>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</si>
  <si>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</si>
  <si>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</si>
  <si>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</si>
  <si>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</si>
  <si>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</si>
  <si>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</si>
  <si>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</si>
  <si>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</si>
  <si>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</si>
  <si>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</si>
  <si>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</si>
  <si>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</si>
  <si>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</si>
  <si>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</si>
  <si>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</si>
  <si>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</si>
  <si>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</si>
  <si>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</si>
  <si>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</si>
  <si>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</si>
  <si>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</si>
  <si>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</si>
  <si>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</si>
  <si>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</si>
  <si>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</si>
  <si>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</si>
  <si>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</si>
  <si>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</si>
  <si>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</si>
  <si>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</si>
  <si>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</si>
  <si>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</si>
  <si>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</si>
  <si>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</si>
  <si>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</si>
  <si>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</si>
  <si>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</si>
  <si>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</si>
  <si>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</si>
  <si>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</si>
  <si>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</si>
  <si>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</si>
  <si>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</si>
  <si>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</si>
  <si>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</si>
  <si>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</si>
  <si>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</si>
  <si>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</si>
  <si>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</si>
  <si>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</si>
  <si>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</si>
  <si>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</si>
  <si>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</si>
  <si>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</si>
  <si>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</si>
  <si>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</si>
  <si>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</si>
  <si>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</si>
  <si>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</si>
  <si>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</si>
  <si>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</si>
  <si>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</si>
  <si>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</si>
  <si>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</si>
  <si>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</si>
  <si>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</si>
  <si>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</si>
  <si>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</si>
  <si>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</si>
  <si>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</si>
  <si>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</si>
  <si>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</si>
  <si>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</si>
  <si>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</si>
  <si>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</si>
  <si>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</si>
  <si>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</si>
  <si>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</si>
  <si>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</si>
  <si>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</si>
  <si>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</si>
  <si>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</si>
  <si>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</si>
  <si>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</si>
  <si>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</si>
  <si>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</si>
  <si>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</si>
  <si>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</si>
  <si>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</si>
  <si>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</si>
  <si>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</si>
  <si>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</si>
  <si>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</si>
  <si>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</si>
  <si>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</si>
  <si>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</si>
  <si>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</si>
  <si>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</si>
  <si>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</si>
  <si>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</si>
  <si>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</si>
  <si>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</si>
  <si>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</si>
  <si>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</si>
  <si>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</si>
  <si>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</si>
  <si>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</si>
  <si>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</si>
  <si>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</si>
  <si>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</si>
  <si>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</si>
  <si>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</si>
  <si>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</si>
  <si>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</si>
  <si>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</si>
  <si>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</si>
  <si>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</si>
  <si>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</si>
  <si>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</si>
  <si>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</si>
  <si>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</si>
  <si>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</si>
  <si>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</si>
  <si>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</si>
  <si>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</si>
  <si>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</si>
  <si>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</si>
  <si>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</si>
  <si>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</si>
  <si>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</si>
  <si>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</si>
  <si>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</si>
  <si>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</si>
  <si>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</si>
  <si>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</si>
  <si>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</si>
  <si>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</si>
  <si>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</si>
  <si>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</si>
  <si>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</si>
  <si>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</si>
  <si>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</si>
  <si>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</si>
  <si>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</si>
  <si>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</si>
  <si>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</si>
  <si>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</si>
  <si>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</si>
  <si>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</si>
  <si>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</si>
  <si>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</si>
  <si>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</si>
  <si>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</si>
  <si>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</si>
  <si>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</si>
  <si>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</si>
  <si>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</si>
  <si>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</si>
  <si>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</si>
  <si>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</si>
  <si>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</si>
  <si>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</si>
  <si>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</si>
  <si>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</si>
  <si>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</si>
  <si>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</si>
  <si>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</si>
  <si>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</si>
  <si>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</si>
  <si>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</si>
  <si>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</si>
  <si>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</si>
  <si>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</si>
  <si>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</si>
  <si>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</si>
  <si>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</si>
  <si>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</si>
  <si>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</si>
  <si>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</si>
  <si>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</si>
  <si>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</si>
  <si>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</si>
  <si>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</si>
  <si>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</si>
  <si>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</si>
  <si>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</si>
  <si>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</si>
  <si>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</si>
  <si>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</si>
  <si>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</si>
  <si>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</si>
  <si>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</si>
  <si>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</si>
  <si>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</si>
  <si>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</si>
  <si>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</si>
  <si>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</si>
  <si>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</si>
  <si>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</si>
  <si>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</si>
  <si>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</si>
  <si>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</si>
  <si>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</si>
  <si>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</si>
  <si>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</si>
  <si>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</si>
  <si>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</si>
  <si>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</si>
  <si>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</si>
  <si>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</si>
  <si>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</si>
  <si>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</si>
  <si>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</si>
  <si>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</si>
  <si>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</si>
  <si>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</si>
  <si>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</si>
  <si>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</si>
  <si>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</si>
  <si>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</si>
  <si>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</si>
  <si>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</si>
  <si>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</si>
  <si>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</si>
  <si>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</si>
  <si>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</si>
  <si>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</si>
  <si>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</si>
  <si>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</si>
  <si>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</si>
  <si>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</si>
  <si>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</si>
  <si>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</si>
  <si>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</si>
  <si>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</si>
  <si>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</si>
  <si>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</si>
  <si>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</si>
  <si>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</si>
  <si>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</si>
  <si>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</si>
  <si>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</si>
  <si>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</si>
  <si>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</si>
  <si>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</si>
  <si>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</si>
  <si>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</si>
  <si>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</si>
  <si>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</si>
  <si>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</si>
  <si>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</si>
  <si>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</si>
  <si>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</si>
  <si>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</si>
  <si>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</si>
  <si>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</si>
  <si>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</si>
  <si>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</si>
  <si>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</si>
  <si>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</si>
  <si>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</si>
  <si>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</si>
  <si>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</si>
  <si>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</si>
  <si>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</si>
  <si>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</si>
  <si>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</si>
  <si>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</si>
  <si>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</si>
  <si>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</si>
  <si>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</si>
  <si>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</si>
  <si>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</si>
  <si>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</si>
  <si>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</si>
  <si>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</si>
  <si>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</si>
  <si>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</si>
  <si>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</si>
  <si>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</si>
  <si>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</si>
  <si>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</si>
  <si>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</si>
  <si>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</si>
  <si>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</si>
  <si>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</si>
  <si>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</si>
  <si>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</si>
  <si>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</si>
  <si>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</si>
  <si>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</si>
  <si>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</si>
  <si>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</si>
  <si>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</si>
  <si>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</si>
  <si>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</si>
  <si>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</si>
  <si>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</si>
  <si>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</si>
  <si>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</si>
  <si>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</si>
  <si>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</si>
  <si>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</si>
  <si>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</si>
  <si>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</si>
  <si>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</si>
  <si>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</si>
  <si>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</si>
  <si>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</si>
  <si>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</si>
  <si>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</si>
  <si>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</si>
  <si>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</si>
  <si>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</si>
  <si>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</si>
  <si>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</si>
  <si>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</si>
  <si>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</si>
  <si>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</si>
  <si>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</si>
  <si>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</si>
  <si>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</si>
  <si>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</si>
  <si>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</si>
  <si>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</si>
  <si>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</si>
  <si>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</si>
  <si>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</si>
  <si>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</si>
  <si>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</si>
  <si>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</si>
  <si>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</si>
  <si>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</si>
  <si>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</si>
  <si>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</si>
  <si>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</si>
  <si>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</si>
  <si>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</si>
  <si>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</si>
  <si>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</si>
  <si>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</si>
  <si>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</si>
  <si>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</si>
  <si>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</si>
  <si>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</si>
  <si>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</si>
  <si>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</si>
  <si>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</si>
  <si>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</si>
  <si>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</si>
  <si>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</si>
  <si>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</si>
  <si>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</si>
  <si>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</si>
  <si>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</si>
  <si>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</si>
  <si>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</si>
  <si>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</si>
  <si>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</si>
  <si>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</si>
  <si>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</si>
  <si>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</si>
  <si>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</si>
  <si>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</si>
  <si>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</si>
  <si>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</si>
  <si>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</si>
  <si>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</si>
  <si>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</si>
  <si>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</si>
  <si>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</si>
  <si>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</si>
  <si>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</si>
  <si>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</si>
  <si>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</si>
  <si>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</si>
  <si>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</si>
  <si>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</si>
  <si>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</si>
  <si>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</si>
  <si>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</si>
  <si>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</si>
  <si>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</si>
  <si>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</si>
  <si>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</si>
  <si>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</si>
  <si>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</si>
  <si>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</si>
  <si>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</si>
  <si>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</si>
  <si>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</si>
  <si>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</si>
  <si>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</si>
  <si>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</si>
  <si>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</si>
  <si>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</si>
  <si>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</si>
  <si>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</si>
  <si>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</si>
  <si>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</si>
  <si>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</si>
  <si>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</si>
  <si>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</si>
  <si>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</si>
  <si>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</si>
  <si>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</si>
  <si>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</si>
  <si>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</si>
  <si>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</si>
  <si>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</si>
  <si>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</si>
  <si>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</si>
  <si>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</si>
  <si>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</si>
  <si>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</si>
  <si>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</si>
  <si>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</si>
  <si>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</si>
  <si>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</si>
  <si>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</si>
  <si>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</si>
  <si>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</si>
  <si>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</si>
  <si>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</si>
  <si>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</si>
  <si>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</si>
  <si>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</si>
  <si>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</si>
  <si>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</si>
  <si>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</si>
  <si>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</si>
  <si>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</si>
  <si>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</si>
  <si>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</si>
  <si>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</si>
  <si>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</si>
  <si>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</si>
  <si>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</si>
  <si>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</si>
  <si>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</si>
  <si>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</si>
  <si>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</si>
  <si>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</si>
  <si>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</si>
  <si>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</si>
  <si>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</si>
  <si>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</si>
  <si>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</si>
  <si>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</si>
  <si>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</si>
  <si>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</si>
  <si>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</si>
  <si>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</si>
  <si>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</si>
  <si>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</si>
  <si>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</si>
  <si>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</si>
  <si>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</si>
  <si>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</si>
  <si>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</si>
  <si>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</si>
  <si>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</si>
  <si>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</si>
  <si>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</si>
  <si>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</si>
  <si>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</si>
  <si>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</si>
  <si>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</si>
  <si>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</si>
  <si>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</si>
  <si>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</si>
  <si>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</si>
  <si>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</si>
  <si>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</si>
  <si>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</si>
  <si>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</si>
  <si>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</si>
  <si>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</si>
  <si>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</si>
  <si>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</si>
  <si>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</si>
  <si>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</si>
  <si>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</si>
  <si>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</si>
  <si>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</si>
  <si>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</si>
  <si>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</si>
  <si>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</si>
  <si>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</si>
  <si>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</si>
  <si>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</si>
  <si>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</si>
  <si>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</si>
  <si>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</si>
  <si>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</si>
  <si>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</si>
  <si>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</si>
  <si>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</si>
  <si>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</si>
  <si>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</si>
  <si>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</si>
  <si>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</si>
  <si>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</si>
  <si>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</si>
  <si>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</si>
  <si>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</si>
  <si>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</si>
  <si>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</si>
  <si>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</si>
  <si>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</si>
  <si>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</si>
  <si>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</si>
  <si>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</si>
  <si>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</si>
  <si>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</si>
  <si>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</si>
  <si>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</si>
  <si>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</si>
  <si>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</si>
  <si>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</si>
  <si>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</si>
  <si>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</si>
  <si>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</si>
  <si>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</si>
  <si>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</si>
  <si>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</si>
  <si>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</si>
  <si>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</si>
  <si>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</si>
  <si>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</si>
  <si>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</si>
  <si>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</si>
  <si>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</si>
  <si>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</si>
  <si>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</si>
  <si>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</si>
  <si>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</si>
  <si>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</si>
  <si>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</si>
  <si>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</si>
  <si>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</si>
  <si>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</si>
  <si>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</si>
  <si>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</si>
  <si>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</si>
  <si>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</si>
  <si>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</si>
  <si>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</si>
  <si>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</si>
  <si>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</si>
  <si>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</si>
  <si>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</si>
  <si>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</si>
  <si>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</si>
  <si>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</si>
  <si>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</si>
  <si>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</si>
  <si>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</si>
  <si>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</si>
  <si>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</si>
  <si>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</si>
  <si>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</si>
  <si>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</si>
  <si>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</si>
  <si>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</si>
  <si>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</si>
  <si>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</si>
  <si>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</si>
  <si>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</si>
  <si>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</si>
  <si>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</si>
  <si>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</si>
  <si>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</si>
  <si>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</si>
  <si>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</si>
  <si>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</si>
  <si>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</si>
  <si>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</si>
  <si>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</si>
  <si>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</si>
  <si>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</si>
  <si>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</si>
  <si>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</si>
  <si>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</si>
  <si>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</si>
  <si>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</si>
  <si>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</si>
  <si>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</si>
  <si>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</si>
  <si>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</si>
  <si>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</si>
  <si>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</si>
  <si>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</si>
  <si>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</si>
  <si>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</si>
  <si>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</si>
  <si>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</si>
  <si>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</si>
  <si>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</si>
  <si>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</si>
  <si>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</si>
  <si>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</si>
  <si>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</si>
  <si>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</si>
  <si>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</si>
  <si>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</si>
  <si>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</si>
  <si>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</si>
  <si>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</si>
  <si>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</si>
  <si>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</si>
  <si>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</si>
  <si>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</si>
  <si>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</si>
  <si>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</si>
  <si>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</si>
  <si>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</si>
  <si>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</si>
  <si>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</si>
  <si>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</si>
  <si>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</si>
  <si>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</si>
  <si>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</si>
  <si>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</si>
  <si>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</si>
  <si>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</si>
  <si>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</si>
  <si>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</si>
  <si>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</si>
  <si>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</si>
  <si>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</si>
  <si>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</si>
  <si>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</si>
  <si>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</si>
  <si>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</si>
  <si>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</si>
  <si>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</si>
  <si>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</si>
  <si>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</si>
  <si>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</si>
  <si>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</si>
  <si>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</si>
  <si>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</si>
  <si>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</si>
  <si>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</si>
  <si>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</si>
  <si>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</si>
  <si>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</si>
  <si>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</si>
  <si>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</si>
  <si>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</si>
  <si>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</si>
  <si>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</si>
  <si>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</si>
  <si>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</si>
  <si>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</si>
  <si>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</si>
  <si>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</si>
  <si>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</si>
  <si>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</si>
  <si>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</si>
  <si>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</si>
  <si>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</si>
  <si>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</si>
  <si>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</si>
  <si>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</si>
  <si>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</si>
  <si>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</si>
  <si>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</si>
  <si>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</si>
  <si>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</si>
  <si>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</si>
  <si>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</si>
  <si>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</si>
  <si>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</si>
  <si>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</si>
  <si>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</si>
  <si>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</si>
  <si>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</si>
  <si>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</si>
  <si>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</si>
  <si>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</si>
  <si>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</si>
  <si>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</si>
  <si>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</si>
  <si>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</si>
  <si>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</si>
  <si>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</si>
  <si>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</si>
  <si>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</si>
  <si>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</si>
  <si>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</si>
  <si>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</si>
  <si>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</si>
  <si>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</si>
  <si>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</si>
  <si>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</si>
  <si>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</si>
  <si>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</si>
  <si>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</si>
  <si>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</si>
  <si>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</si>
  <si>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</si>
  <si>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</si>
  <si>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</si>
  <si>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</si>
  <si>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</si>
  <si>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</si>
  <si>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</si>
  <si>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</si>
  <si>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</si>
  <si>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</si>
  <si>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</si>
  <si>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</si>
  <si>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</si>
  <si>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</si>
  <si>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</si>
  <si>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</si>
  <si>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</si>
  <si>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</si>
  <si>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</si>
  <si>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</si>
  <si>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</si>
  <si>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</si>
  <si>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</si>
  <si>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</si>
  <si>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</si>
  <si>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</si>
  <si>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</si>
  <si>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</si>
  <si>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</si>
  <si>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</si>
  <si>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</si>
  <si>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</si>
  <si>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</si>
  <si>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</si>
  <si>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</si>
  <si>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</si>
  <si>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</si>
  <si>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</si>
  <si>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</si>
  <si>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</si>
  <si>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</si>
  <si>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</si>
  <si>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</si>
  <si>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</si>
  <si>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</si>
  <si>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</si>
  <si>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</si>
  <si>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</si>
  <si>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</si>
  <si>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</si>
  <si>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</si>
  <si>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</si>
  <si>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</si>
  <si>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</si>
  <si>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</si>
  <si>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</si>
  <si>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</si>
  <si>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</si>
  <si>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</si>
  <si>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</si>
  <si>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</si>
  <si>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</si>
  <si>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</si>
  <si>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</si>
  <si>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</si>
  <si>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</si>
  <si>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</si>
  <si>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</si>
  <si>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</si>
  <si>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</si>
  <si>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</si>
  <si>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</si>
  <si>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</si>
  <si>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</si>
  <si>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</si>
  <si>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</si>
  <si>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</si>
  <si>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</si>
  <si>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</si>
  <si>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</si>
  <si>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</si>
  <si>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</si>
  <si>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</si>
  <si>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</si>
  <si>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</si>
  <si>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</si>
  <si>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</si>
  <si>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</si>
  <si>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</si>
  <si>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</si>
  <si>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</si>
  <si>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</si>
  <si>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</si>
  <si>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</si>
  <si>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</si>
  <si>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</si>
  <si>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</si>
  <si>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</si>
  <si>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</si>
  <si>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</si>
  <si>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</si>
  <si>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</si>
  <si>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</si>
  <si>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</si>
  <si>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</si>
  <si>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</si>
  <si>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</si>
  <si>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</si>
  <si>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</si>
  <si>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</si>
  <si>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</si>
  <si>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</si>
  <si>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</si>
  <si>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</si>
  <si>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</si>
  <si>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</si>
  <si>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</si>
  <si>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</si>
  <si>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</si>
  <si>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</si>
  <si>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</si>
  <si>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</si>
  <si>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</si>
  <si>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</si>
  <si>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</si>
  <si>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</si>
  <si>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</si>
  <si>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</si>
  <si>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</si>
  <si>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</si>
  <si>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</si>
  <si>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</si>
  <si>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</si>
  <si>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</si>
  <si>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</si>
  <si>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</si>
  <si>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</si>
  <si>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</si>
  <si>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</si>
  <si>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</si>
  <si>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</si>
  <si>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</si>
  <si>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</si>
  <si>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</si>
  <si>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</si>
  <si>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</si>
  <si>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</si>
  <si>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</si>
  <si>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</si>
  <si>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</si>
  <si>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</si>
  <si>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</si>
  <si>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</si>
  <si>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</si>
  <si>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</si>
  <si>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</si>
  <si>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</si>
  <si>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</si>
  <si>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</si>
  <si>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</si>
  <si>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</si>
  <si>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</si>
  <si>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</si>
  <si>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</si>
  <si>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</si>
  <si>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</si>
  <si>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</si>
  <si>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</si>
  <si>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</si>
  <si>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</si>
  <si>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</si>
  <si>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</si>
  <si>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</si>
  <si>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</si>
  <si>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</si>
  <si>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</si>
  <si>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</si>
  <si>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</si>
  <si>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</si>
  <si>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</si>
  <si>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</si>
  <si>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</si>
  <si>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</si>
  <si>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</si>
  <si>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</si>
  <si>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</si>
  <si>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</si>
  <si>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</si>
  <si>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</si>
  <si>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</si>
  <si>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</si>
  <si>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</si>
  <si>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</si>
  <si>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</si>
  <si>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</si>
  <si>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</si>
  <si>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</si>
  <si>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</si>
  <si>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</si>
  <si>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</si>
  <si>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</si>
  <si>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</si>
  <si>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</si>
  <si>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</si>
  <si>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</si>
  <si>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</si>
  <si>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</si>
  <si>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</si>
  <si>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</si>
  <si>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</si>
  <si>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</si>
  <si>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</si>
  <si>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</si>
  <si>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</si>
  <si>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</si>
  <si>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</si>
  <si>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</si>
  <si>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</si>
  <si>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</si>
  <si>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</si>
  <si>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</si>
  <si>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</si>
  <si>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</si>
  <si>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</si>
  <si>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</si>
  <si>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</si>
  <si>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</si>
  <si>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</si>
  <si>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</si>
  <si>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</si>
  <si>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</si>
  <si>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</si>
  <si>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</si>
  <si>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</si>
  <si>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</si>
  <si>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</si>
  <si>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</si>
  <si>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</si>
  <si>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</si>
  <si>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</si>
  <si>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</si>
  <si>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</si>
  <si>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</si>
  <si>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</si>
  <si>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</si>
  <si>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</si>
  <si>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</si>
  <si>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</si>
  <si>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</si>
  <si>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</si>
  <si>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</si>
  <si>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</si>
  <si>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</si>
  <si>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</si>
  <si>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</si>
  <si>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</si>
  <si>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</si>
  <si>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</si>
  <si>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</si>
  <si>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</si>
  <si>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</si>
  <si>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</si>
  <si>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</si>
  <si>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</si>
  <si>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</si>
  <si>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</si>
  <si>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</si>
  <si>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</si>
  <si>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</si>
  <si>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</si>
  <si>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</si>
  <si>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</si>
  <si>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</si>
  <si>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</si>
  <si>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</si>
  <si>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</si>
  <si>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</si>
  <si>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</si>
  <si>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</si>
  <si>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</si>
  <si>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</si>
  <si>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</si>
  <si>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</si>
  <si>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</si>
  <si>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</si>
  <si>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</si>
  <si>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</si>
  <si>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</si>
  <si>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</si>
  <si>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</si>
  <si>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</si>
  <si>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</si>
  <si>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</si>
  <si>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</si>
  <si>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</si>
  <si>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</si>
  <si>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</si>
  <si>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</si>
  <si>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</si>
  <si>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</si>
  <si>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</si>
  <si>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</si>
  <si>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</si>
  <si>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</si>
  <si>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</si>
  <si>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</si>
  <si>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</si>
  <si>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</si>
  <si>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</si>
  <si>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</si>
  <si>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</si>
  <si>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</si>
  <si>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</si>
  <si>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</si>
  <si>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</si>
  <si>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</si>
  <si>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</si>
  <si>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</si>
  <si>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</si>
  <si>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</si>
  <si>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</si>
  <si>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</si>
  <si>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</si>
  <si>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</si>
  <si>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</si>
  <si>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</si>
  <si>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</si>
  <si>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</si>
  <si>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</si>
  <si>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</si>
  <si>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</si>
  <si>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</si>
  <si>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</si>
  <si>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</si>
  <si>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</si>
  <si>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</si>
  <si>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</si>
  <si>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</si>
  <si>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</si>
  <si>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</si>
  <si>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</si>
  <si>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</si>
  <si>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</si>
  <si>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</si>
  <si>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</si>
  <si>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</si>
  <si>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</si>
  <si>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</si>
  <si>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</si>
  <si>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</si>
  <si>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</si>
  <si>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</si>
  <si>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</si>
  <si>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</si>
  <si>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</si>
  <si>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</si>
  <si>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</si>
  <si>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</si>
  <si>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</si>
  <si>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</si>
  <si>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</si>
  <si>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</si>
  <si>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</si>
  <si>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</si>
  <si>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</si>
  <si>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</si>
  <si>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</si>
  <si>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</si>
  <si>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</si>
  <si>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</si>
  <si>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</si>
  <si>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</si>
  <si>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</si>
  <si>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</si>
  <si>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</si>
  <si>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</si>
  <si>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</si>
  <si>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</si>
  <si>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</si>
  <si>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</si>
  <si>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</si>
  <si>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</si>
  <si>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</si>
  <si>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</si>
  <si>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</si>
  <si>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</si>
  <si>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</si>
  <si>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</si>
  <si>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</si>
  <si>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</si>
  <si>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</si>
  <si>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</si>
  <si>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</si>
  <si>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</si>
  <si>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</si>
  <si>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</si>
  <si>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</si>
  <si>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</si>
  <si>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</si>
  <si>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</si>
  <si>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</si>
  <si>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</si>
  <si>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</si>
  <si>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</si>
  <si>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</si>
  <si>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</si>
  <si>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</si>
  <si>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</si>
  <si>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</si>
  <si>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</si>
  <si>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</si>
  <si>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</si>
  <si>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</si>
  <si>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</si>
  <si>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</si>
  <si>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</si>
  <si>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</si>
  <si>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</si>
  <si>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</si>
  <si>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</si>
  <si>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</si>
  <si>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</si>
  <si>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</si>
  <si>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</si>
  <si>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</si>
  <si>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</si>
  <si>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</si>
  <si>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</si>
  <si>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</si>
  <si>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</si>
  <si>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</si>
  <si>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</si>
  <si>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</si>
  <si>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</si>
  <si>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</si>
  <si>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</si>
  <si>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</si>
  <si>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</si>
  <si>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</si>
  <si>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</si>
  <si>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</si>
  <si>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</si>
  <si>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</si>
  <si>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</si>
  <si>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</si>
  <si>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</si>
  <si>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</si>
  <si>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</si>
  <si>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</si>
  <si>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</si>
  <si>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</si>
  <si>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</si>
  <si>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</si>
  <si>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</si>
  <si>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</si>
  <si>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</si>
  <si>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</si>
  <si>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</si>
  <si>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</si>
  <si>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</si>
  <si>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</si>
  <si>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</si>
  <si>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</si>
  <si>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</si>
  <si>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</si>
  <si>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</si>
  <si>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</si>
  <si>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</si>
  <si>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</si>
  <si>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</si>
  <si>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</si>
  <si>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</si>
  <si>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</si>
  <si>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</si>
  <si>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</si>
  <si>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</si>
  <si>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</si>
  <si>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</si>
  <si>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</si>
  <si>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</si>
  <si>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</si>
  <si>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</si>
  <si>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</si>
  <si>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</si>
  <si>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</si>
  <si>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</si>
  <si>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</si>
  <si>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</si>
  <si>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</si>
  <si>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</si>
  <si>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</si>
  <si>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</si>
  <si>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</si>
  <si>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</si>
  <si>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</si>
  <si>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</si>
  <si>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</si>
  <si>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</si>
  <si>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</si>
  <si>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</si>
  <si>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</si>
  <si>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</si>
  <si>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</si>
  <si>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</si>
  <si>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</si>
  <si>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</si>
  <si>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</si>
  <si>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</si>
  <si>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</si>
  <si>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</si>
  <si>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</si>
  <si>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</si>
  <si>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</si>
  <si>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</si>
  <si>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</si>
  <si>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</si>
  <si>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</si>
  <si>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</si>
  <si>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</si>
  <si>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</si>
  <si>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</si>
  <si>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</si>
  <si>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</si>
  <si>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</si>
  <si>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</si>
  <si>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</si>
  <si>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</si>
  <si>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</si>
  <si>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</si>
  <si>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</si>
  <si>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</si>
  <si>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</si>
  <si>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</si>
  <si>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</si>
  <si>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</si>
  <si>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</si>
  <si>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</si>
  <si>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</si>
  <si>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</si>
  <si>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</si>
  <si>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</si>
  <si>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</si>
  <si>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</si>
  <si>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</si>
  <si>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</si>
  <si>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</si>
  <si>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</si>
  <si>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</si>
  <si>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</si>
  <si>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</si>
  <si>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</si>
  <si>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</si>
  <si>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</si>
  <si>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</si>
  <si>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</si>
  <si>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</si>
  <si>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</si>
  <si>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</si>
  <si>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</si>
  <si>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</si>
  <si>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</si>
  <si>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</si>
  <si>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</si>
  <si>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</si>
  <si>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</si>
  <si>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</si>
  <si>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</si>
  <si>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</si>
  <si>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</si>
  <si>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</si>
  <si>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</si>
  <si>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</si>
  <si>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</si>
  <si>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</si>
  <si>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</si>
  <si>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</si>
  <si>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</si>
  <si>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</si>
  <si>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</si>
  <si>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</si>
  <si>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</si>
  <si>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</si>
  <si>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</si>
  <si>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</si>
  <si>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</si>
  <si>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</si>
  <si>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</si>
  <si>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</si>
  <si>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</si>
  <si>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</si>
  <si>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</si>
  <si>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</si>
  <si>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</si>
  <si>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</si>
  <si>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</si>
  <si>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</si>
  <si>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</si>
  <si>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</si>
  <si>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</si>
  <si>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</si>
  <si>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</si>
  <si>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</si>
  <si>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</si>
  <si>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</si>
  <si>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</si>
  <si>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</si>
  <si>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</si>
  <si>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</si>
  <si>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</si>
  <si>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</si>
  <si>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</si>
  <si>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</si>
  <si>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</si>
  <si>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</si>
  <si>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</si>
  <si>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</si>
  <si>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</si>
  <si>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</si>
  <si>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</si>
  <si>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</si>
  <si>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</si>
  <si>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</si>
  <si>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</si>
  <si>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</si>
  <si>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</si>
  <si>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</si>
  <si>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</si>
  <si>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</si>
  <si>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</si>
  <si>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</si>
  <si>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</si>
  <si>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</si>
  <si>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</si>
  <si>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</si>
  <si>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</si>
  <si>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</si>
  <si>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</si>
  <si>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</si>
  <si>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</si>
  <si>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</si>
  <si>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</si>
  <si>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</si>
  <si>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</si>
  <si>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</si>
  <si>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</si>
  <si>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</si>
  <si>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</si>
  <si>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</si>
  <si>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</si>
  <si>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</si>
  <si>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</si>
  <si>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</si>
  <si>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</si>
  <si>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</si>
  <si>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</si>
  <si>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</si>
  <si>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</si>
  <si>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</si>
  <si>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</si>
  <si>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</si>
  <si>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</si>
  <si>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</si>
  <si>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</si>
  <si>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</si>
  <si>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</si>
  <si>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</si>
  <si>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</si>
  <si>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</si>
  <si>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</si>
  <si>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</si>
  <si>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</si>
  <si>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</si>
  <si>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</si>
  <si>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</si>
  <si>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</si>
  <si>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</si>
  <si>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</si>
  <si>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</si>
  <si>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</si>
  <si>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</si>
  <si>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</si>
  <si>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</si>
  <si>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</si>
  <si>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</si>
  <si>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</si>
  <si>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</si>
  <si>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</si>
  <si>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</si>
  <si>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</si>
  <si>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</si>
  <si>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</si>
  <si>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</si>
  <si>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</si>
  <si>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</si>
  <si>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</si>
  <si>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</si>
  <si>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</si>
  <si>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</si>
  <si>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</si>
  <si>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</si>
  <si>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</si>
  <si>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</si>
  <si>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</si>
  <si>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</si>
  <si>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</si>
  <si>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</si>
  <si>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</si>
  <si>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</si>
  <si>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</si>
  <si>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</si>
  <si>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</si>
  <si>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</si>
  <si>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</si>
  <si>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</si>
  <si>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</si>
  <si>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</si>
  <si>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</si>
  <si>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</si>
  <si>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</si>
  <si>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</si>
  <si>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</si>
  <si>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</si>
  <si>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</si>
  <si>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</si>
  <si>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</si>
  <si>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</si>
  <si>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</si>
  <si>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</si>
  <si>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</si>
  <si>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</si>
  <si>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</si>
  <si>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</si>
  <si>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</si>
  <si>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</si>
  <si>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</si>
  <si>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</si>
  <si>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</si>
  <si>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</si>
  <si>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</si>
  <si>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</si>
  <si>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</si>
  <si>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</si>
  <si>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</si>
  <si>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</si>
  <si>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</si>
  <si>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</si>
  <si>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</si>
  <si>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</si>
  <si>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</si>
  <si>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</si>
  <si>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</si>
  <si>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</si>
  <si>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</si>
  <si>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</si>
  <si>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</si>
  <si>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</si>
  <si>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</si>
  <si>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</si>
  <si>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</si>
  <si>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</si>
  <si>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</si>
  <si>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</si>
  <si>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</si>
  <si>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</si>
  <si>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</si>
  <si>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</si>
  <si>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</si>
  <si>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</si>
  <si>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</si>
  <si>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</si>
  <si>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</si>
  <si>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</si>
  <si>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</si>
  <si>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</si>
  <si>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</si>
  <si>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</si>
  <si>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</si>
  <si>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</si>
  <si>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</si>
  <si>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</si>
  <si>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</si>
  <si>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</si>
  <si>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</si>
  <si>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</si>
  <si>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</si>
  <si>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</si>
  <si>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</si>
  <si>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</si>
  <si>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</si>
  <si>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</si>
  <si>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</si>
  <si>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</si>
  <si>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</si>
  <si>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</si>
  <si>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</si>
  <si>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</si>
  <si>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</si>
  <si>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</si>
  <si>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</si>
  <si>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</si>
  <si>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</si>
  <si>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</si>
  <si>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</si>
  <si>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</si>
  <si>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</si>
  <si>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</si>
  <si>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</si>
  <si>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</si>
  <si>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</si>
  <si>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</si>
  <si>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</si>
  <si>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</si>
  <si>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</si>
  <si>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</si>
  <si>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</si>
  <si>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</si>
  <si>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</si>
  <si>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</si>
  <si>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</si>
  <si>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</si>
  <si>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</si>
  <si>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</si>
  <si>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</si>
  <si>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</si>
  <si>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</si>
  <si>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</si>
  <si>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</si>
  <si>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</si>
  <si>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</si>
  <si>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</si>
  <si>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</si>
  <si>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</si>
  <si>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</si>
  <si>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</si>
  <si>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</si>
  <si>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</si>
  <si>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</si>
  <si>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</si>
  <si>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</si>
  <si>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</si>
  <si>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</si>
  <si>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</si>
  <si>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</si>
  <si>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</si>
  <si>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</si>
  <si>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</si>
  <si>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</si>
  <si>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</si>
  <si>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</si>
  <si>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</si>
  <si>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</si>
  <si>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</si>
  <si>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</si>
  <si>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</si>
  <si>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</si>
  <si>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</si>
  <si>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</si>
  <si>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</si>
  <si>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</si>
  <si>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</si>
  <si>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</si>
  <si>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</si>
  <si>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</si>
  <si>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</si>
  <si>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</si>
  <si>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</si>
  <si>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</si>
  <si>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</si>
  <si>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</si>
  <si>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</si>
  <si>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</si>
  <si>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</si>
  <si>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</si>
  <si>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</si>
  <si>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</si>
  <si>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</si>
  <si>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</si>
  <si>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</si>
  <si>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</si>
  <si>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</si>
  <si>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</si>
  <si>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</si>
  <si>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</si>
  <si>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</si>
  <si>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</si>
  <si>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</si>
  <si>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</si>
  <si>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</si>
  <si>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</si>
  <si>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</si>
  <si>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</si>
  <si>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</si>
  <si>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</si>
  <si>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</si>
  <si>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</si>
  <si>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</si>
  <si>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</si>
  <si>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</si>
  <si>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</si>
  <si>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</si>
  <si>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</si>
  <si>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</si>
  <si>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</si>
  <si>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</si>
  <si>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</si>
  <si>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</si>
  <si>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</si>
  <si>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</si>
  <si>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</si>
  <si>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</si>
  <si>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</si>
  <si>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</si>
  <si>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</si>
  <si>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</si>
  <si>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</si>
  <si>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</si>
  <si>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</si>
  <si>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</si>
  <si>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</si>
  <si>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</si>
  <si>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</si>
  <si>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</si>
  <si>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</si>
  <si>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</si>
  <si>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</si>
  <si>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</si>
  <si>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</si>
  <si>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</si>
  <si>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</si>
  <si>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</si>
  <si>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</si>
  <si>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</si>
  <si>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</si>
  <si>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</si>
  <si>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</si>
  <si>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</si>
  <si>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</si>
  <si>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</si>
  <si>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</si>
  <si>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</si>
  <si>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</si>
  <si>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</si>
  <si>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</si>
  <si>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</si>
  <si>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</si>
  <si>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</si>
  <si>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</si>
  <si>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</si>
  <si>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</si>
  <si>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</si>
  <si>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</si>
  <si>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</si>
  <si>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</si>
  <si>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</si>
  <si>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</si>
  <si>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</si>
  <si>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</si>
  <si>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</si>
  <si>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</si>
  <si>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</si>
  <si>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</si>
  <si>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 xml:space="preserve">CALLE 11N NO. 2-84 URB PARAISO EL BOSQUE </t>
  </si>
  <si>
    <t>2021-68-10001599</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</si>
  <si>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</si>
  <si>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464-2020</t>
  </si>
  <si>
    <t>347-2015</t>
  </si>
  <si>
    <t>602-2016</t>
  </si>
  <si>
    <t>603-2016</t>
  </si>
  <si>
    <t>604-2016</t>
  </si>
  <si>
    <t>322-2017</t>
  </si>
  <si>
    <t>137-2019</t>
  </si>
  <si>
    <t>345-2014</t>
  </si>
  <si>
    <t>320-2017</t>
  </si>
  <si>
    <t>321-2017</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</si>
  <si>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</si>
  <si>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</si>
  <si>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</si>
  <si>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</si>
  <si>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349-2018</t>
  </si>
  <si>
    <t>348-2018</t>
  </si>
  <si>
    <t>317-2014</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</si>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</sst>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C87" zoomScale="85" zoomScaleNormal="85" zoomScaleSheetLayoutView="40" zoomScalePageLayoutView="40" workbookViewId="0">
      <selection activeCell="H106" sqref="H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2691</v>
      </c>
      <c r="D15" s="35"/>
      <c r="E15" s="35"/>
      <c r="F15" s="5"/>
      <c r="G15" s="32" t="s">
        <v>1168</v>
      </c>
      <c r="H15" s="102" t="s">
        <v>887</v>
      </c>
      <c r="I15" s="32" t="s">
        <v>2624</v>
      </c>
      <c r="J15" s="107"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235"/>
      <c r="I20" s="140" t="s">
        <v>887</v>
      </c>
      <c r="J20" s="140" t="s">
        <v>913</v>
      </c>
      <c r="K20" s="142">
        <v>3351068539</v>
      </c>
      <c r="L20" s="143"/>
      <c r="M20" s="143">
        <v>44561</v>
      </c>
      <c r="N20" s="126">
        <f>+(M20-L20)/30</f>
        <v>1485.3666666666666</v>
      </c>
      <c r="O20" s="129"/>
      <c r="U20" s="125"/>
      <c r="V20" s="104">
        <f ca="1">NOW()</f>
        <v>44194.417476041664</v>
      </c>
      <c r="W20" s="104">
        <f ca="1">NOW()</f>
        <v>44194.417476041664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ESPIRITU SANTO CORPOCES</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2676</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2682</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2682</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2682</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2682</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2682</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2682</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2682</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2682</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2682</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2682</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2683</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2683</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2683</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2683</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2684</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2684</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2684</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2684</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112" t="s">
        <v>2694</v>
      </c>
      <c r="E77" s="136">
        <v>41995</v>
      </c>
      <c r="F77" s="136">
        <v>42369</v>
      </c>
      <c r="G77" s="151">
        <f t="shared" si="3"/>
        <v>12.466666666666667</v>
      </c>
      <c r="H77" s="110" t="s">
        <v>2679</v>
      </c>
      <c r="I77" s="112" t="s">
        <v>1157</v>
      </c>
      <c r="J77" s="112" t="s">
        <v>1157</v>
      </c>
      <c r="K77" s="114">
        <v>4358140841</v>
      </c>
      <c r="L77" s="115" t="s">
        <v>1148</v>
      </c>
      <c r="M77" s="168">
        <v>1</v>
      </c>
      <c r="N77" s="115" t="s">
        <v>27</v>
      </c>
      <c r="O77" s="115" t="s">
        <v>1148</v>
      </c>
      <c r="P77" s="79"/>
    </row>
    <row r="78" spans="1:16" s="7" customFormat="1" ht="24.75" customHeight="1" outlineLevel="1" x14ac:dyDescent="0.25">
      <c r="A78" s="135">
        <v>31</v>
      </c>
      <c r="B78" s="113" t="s">
        <v>2677</v>
      </c>
      <c r="C78" s="115" t="s">
        <v>31</v>
      </c>
      <c r="D78" s="112" t="s">
        <v>2695</v>
      </c>
      <c r="E78" s="136">
        <v>42720</v>
      </c>
      <c r="F78" s="136">
        <v>43084</v>
      </c>
      <c r="G78" s="151">
        <f t="shared" si="3"/>
        <v>12.133333333333333</v>
      </c>
      <c r="H78" s="113" t="s">
        <v>2703</v>
      </c>
      <c r="I78" s="112" t="s">
        <v>1157</v>
      </c>
      <c r="J78" s="112" t="s">
        <v>824</v>
      </c>
      <c r="K78" s="114">
        <v>2241377855</v>
      </c>
      <c r="L78" s="115" t="s">
        <v>1148</v>
      </c>
      <c r="M78" s="168">
        <v>1</v>
      </c>
      <c r="N78" s="115" t="s">
        <v>27</v>
      </c>
      <c r="O78" s="115" t="s">
        <v>1148</v>
      </c>
      <c r="P78" s="79"/>
    </row>
    <row r="79" spans="1:16" s="7" customFormat="1" ht="24.75" customHeight="1" outlineLevel="1" x14ac:dyDescent="0.25">
      <c r="A79" s="135">
        <v>32</v>
      </c>
      <c r="B79" s="113" t="s">
        <v>2677</v>
      </c>
      <c r="C79" s="115" t="s">
        <v>31</v>
      </c>
      <c r="D79" s="112" t="s">
        <v>2696</v>
      </c>
      <c r="E79" s="136">
        <v>42720</v>
      </c>
      <c r="F79" s="136">
        <v>43084</v>
      </c>
      <c r="G79" s="151">
        <f t="shared" si="3"/>
        <v>12.133333333333333</v>
      </c>
      <c r="H79" s="113" t="s">
        <v>2704</v>
      </c>
      <c r="I79" s="112" t="s">
        <v>1157</v>
      </c>
      <c r="J79" s="112" t="s">
        <v>824</v>
      </c>
      <c r="K79" s="114">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2697</v>
      </c>
      <c r="E80" s="136">
        <v>42720</v>
      </c>
      <c r="F80" s="136">
        <v>43084</v>
      </c>
      <c r="G80" s="151">
        <f t="shared" si="3"/>
        <v>12.133333333333333</v>
      </c>
      <c r="H80" s="113" t="s">
        <v>2703</v>
      </c>
      <c r="I80" s="112" t="s">
        <v>1157</v>
      </c>
      <c r="J80" s="112" t="s">
        <v>824</v>
      </c>
      <c r="K80" s="114">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2697</v>
      </c>
      <c r="E81" s="136">
        <v>42720</v>
      </c>
      <c r="F81" s="136">
        <v>43084</v>
      </c>
      <c r="G81" s="151">
        <f t="shared" si="3"/>
        <v>12.133333333333333</v>
      </c>
      <c r="H81" s="113" t="s">
        <v>2703</v>
      </c>
      <c r="I81" s="112" t="s">
        <v>1157</v>
      </c>
      <c r="J81" s="112"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2697</v>
      </c>
      <c r="E82" s="136">
        <v>42720</v>
      </c>
      <c r="F82" s="136">
        <v>43084</v>
      </c>
      <c r="G82" s="151">
        <f t="shared" si="3"/>
        <v>12.133333333333333</v>
      </c>
      <c r="H82" s="113" t="s">
        <v>2703</v>
      </c>
      <c r="I82" s="112" t="s">
        <v>1157</v>
      </c>
      <c r="J82" s="112"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2697</v>
      </c>
      <c r="E83" s="136">
        <v>42720</v>
      </c>
      <c r="F83" s="136">
        <v>43084</v>
      </c>
      <c r="G83" s="151">
        <f t="shared" si="3"/>
        <v>12.133333333333333</v>
      </c>
      <c r="H83" s="113" t="s">
        <v>2703</v>
      </c>
      <c r="I83" s="112" t="s">
        <v>1157</v>
      </c>
      <c r="J83" s="112"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112" t="s">
        <v>2698</v>
      </c>
      <c r="E84" s="136">
        <v>43075</v>
      </c>
      <c r="F84" s="136">
        <v>43404</v>
      </c>
      <c r="G84" s="151">
        <f t="shared" si="3"/>
        <v>10.966666666666667</v>
      </c>
      <c r="H84" s="113" t="s">
        <v>2703</v>
      </c>
      <c r="I84" s="112" t="s">
        <v>1157</v>
      </c>
      <c r="J84" s="112" t="s">
        <v>824</v>
      </c>
      <c r="K84" s="114">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2699</v>
      </c>
      <c r="E85" s="136">
        <v>43487</v>
      </c>
      <c r="F85" s="136">
        <v>43819</v>
      </c>
      <c r="G85" s="151">
        <f t="shared" si="3"/>
        <v>11.066666666666666</v>
      </c>
      <c r="H85" s="113" t="s">
        <v>2705</v>
      </c>
      <c r="I85" s="112" t="s">
        <v>1157</v>
      </c>
      <c r="J85" s="112" t="s">
        <v>826</v>
      </c>
      <c r="K85" s="114">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2699</v>
      </c>
      <c r="E86" s="136">
        <v>43487</v>
      </c>
      <c r="F86" s="136">
        <v>43819</v>
      </c>
      <c r="G86" s="151">
        <f t="shared" si="3"/>
        <v>11.066666666666666</v>
      </c>
      <c r="H86" s="113" t="s">
        <v>2705</v>
      </c>
      <c r="I86" s="112" t="s">
        <v>1157</v>
      </c>
      <c r="J86" s="112"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2699</v>
      </c>
      <c r="E87" s="136">
        <v>43487</v>
      </c>
      <c r="F87" s="136">
        <v>43819</v>
      </c>
      <c r="G87" s="151">
        <f t="shared" si="3"/>
        <v>11.066666666666666</v>
      </c>
      <c r="H87" s="113" t="s">
        <v>2705</v>
      </c>
      <c r="I87" s="112" t="s">
        <v>1157</v>
      </c>
      <c r="J87" s="112"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2699</v>
      </c>
      <c r="E88" s="136">
        <v>43487</v>
      </c>
      <c r="F88" s="136">
        <v>43819</v>
      </c>
      <c r="G88" s="151">
        <f t="shared" si="3"/>
        <v>11.066666666666666</v>
      </c>
      <c r="H88" s="113" t="s">
        <v>2705</v>
      </c>
      <c r="I88" s="112" t="s">
        <v>1157</v>
      </c>
      <c r="J88" s="112"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2699</v>
      </c>
      <c r="E89" s="136">
        <v>43487</v>
      </c>
      <c r="F89" s="136">
        <v>43819</v>
      </c>
      <c r="G89" s="151">
        <f t="shared" si="3"/>
        <v>11.066666666666666</v>
      </c>
      <c r="H89" s="113" t="s">
        <v>2705</v>
      </c>
      <c r="I89" s="112" t="s">
        <v>1157</v>
      </c>
      <c r="J89" s="112"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2699</v>
      </c>
      <c r="E90" s="136">
        <v>43487</v>
      </c>
      <c r="F90" s="136">
        <v>43819</v>
      </c>
      <c r="G90" s="151">
        <f t="shared" si="3"/>
        <v>11.066666666666666</v>
      </c>
      <c r="H90" s="113" t="s">
        <v>2705</v>
      </c>
      <c r="I90" s="112" t="s">
        <v>1157</v>
      </c>
      <c r="J90" s="112"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2700</v>
      </c>
      <c r="E91" s="136">
        <v>41999</v>
      </c>
      <c r="F91" s="136">
        <v>42369</v>
      </c>
      <c r="G91" s="151">
        <f t="shared" si="3"/>
        <v>12.333333333333334</v>
      </c>
      <c r="H91" s="113" t="s">
        <v>2706</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2701</v>
      </c>
      <c r="E92" s="136">
        <v>43075</v>
      </c>
      <c r="F92" s="136">
        <v>43404</v>
      </c>
      <c r="G92" s="151">
        <f t="shared" si="3"/>
        <v>10.966666666666667</v>
      </c>
      <c r="H92" s="113" t="s">
        <v>2703</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2702</v>
      </c>
      <c r="E93" s="136">
        <v>43075</v>
      </c>
      <c r="F93" s="136">
        <v>43404</v>
      </c>
      <c r="G93" s="151">
        <f t="shared" si="3"/>
        <v>10.966666666666667</v>
      </c>
      <c r="H93" s="113" t="s">
        <v>2703</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2707</v>
      </c>
      <c r="E94" s="136">
        <v>43398</v>
      </c>
      <c r="F94" s="136">
        <v>43441</v>
      </c>
      <c r="G94" s="151">
        <f t="shared" si="3"/>
        <v>1.4333333333333333</v>
      </c>
      <c r="H94" s="113" t="s">
        <v>2710</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2707</v>
      </c>
      <c r="E95" s="136">
        <v>43398</v>
      </c>
      <c r="F95" s="136">
        <v>43441</v>
      </c>
      <c r="G95" s="151">
        <f t="shared" si="3"/>
        <v>1.4333333333333333</v>
      </c>
      <c r="H95" s="113" t="s">
        <v>2710</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2707</v>
      </c>
      <c r="E96" s="136">
        <v>43398</v>
      </c>
      <c r="F96" s="136">
        <v>43441</v>
      </c>
      <c r="G96" s="151">
        <f t="shared" si="3"/>
        <v>1.4333333333333333</v>
      </c>
      <c r="H96" s="113" t="s">
        <v>2710</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2707</v>
      </c>
      <c r="E97" s="136">
        <v>43398</v>
      </c>
      <c r="F97" s="136">
        <v>43441</v>
      </c>
      <c r="G97" s="151">
        <f t="shared" si="3"/>
        <v>1.4333333333333333</v>
      </c>
      <c r="H97" s="113" t="s">
        <v>2710</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2708</v>
      </c>
      <c r="E98" s="136">
        <v>43398</v>
      </c>
      <c r="F98" s="136">
        <v>43441</v>
      </c>
      <c r="G98" s="151">
        <f t="shared" si="3"/>
        <v>1.4333333333333333</v>
      </c>
      <c r="H98" s="113" t="s">
        <v>2710</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2708</v>
      </c>
      <c r="E99" s="136">
        <v>43398</v>
      </c>
      <c r="F99" s="136">
        <v>43441</v>
      </c>
      <c r="G99" s="151">
        <f t="shared" si="3"/>
        <v>1.4333333333333333</v>
      </c>
      <c r="H99" s="113" t="s">
        <v>2710</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2708</v>
      </c>
      <c r="E100" s="136">
        <v>43398</v>
      </c>
      <c r="F100" s="136">
        <v>43441</v>
      </c>
      <c r="G100" s="151">
        <f t="shared" si="3"/>
        <v>1.4333333333333333</v>
      </c>
      <c r="H100" s="113" t="s">
        <v>2710</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2709</v>
      </c>
      <c r="E101" s="136">
        <v>41942</v>
      </c>
      <c r="F101" s="136">
        <v>42004</v>
      </c>
      <c r="G101" s="151">
        <f t="shared" si="3"/>
        <v>2.0666666666666669</v>
      </c>
      <c r="H101" s="113" t="s">
        <v>2706</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2685</v>
      </c>
      <c r="E114" s="136">
        <v>43887</v>
      </c>
      <c r="F114" s="136">
        <v>44196</v>
      </c>
      <c r="G114" s="151">
        <f>IF(AND(E114&lt;&gt;"",F114&lt;&gt;""),((F114-E114)/30),"")</f>
        <v>10.3</v>
      </c>
      <c r="H114" s="113" t="s">
        <v>2686</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2685</v>
      </c>
      <c r="E115" s="136">
        <v>43887</v>
      </c>
      <c r="F115" s="136">
        <v>44196</v>
      </c>
      <c r="G115" s="151">
        <f t="shared" ref="G115:G116" si="4">IF(AND(E115&lt;&gt;"",F115&lt;&gt;""),((F115-E115)/30),"")</f>
        <v>10.3</v>
      </c>
      <c r="H115" s="113" t="s">
        <v>2686</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2685</v>
      </c>
      <c r="E116" s="136">
        <v>43887</v>
      </c>
      <c r="F116" s="136">
        <v>44196</v>
      </c>
      <c r="G116" s="151">
        <f t="shared" si="4"/>
        <v>10.3</v>
      </c>
      <c r="H116" s="113" t="s">
        <v>2686</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2685</v>
      </c>
      <c r="E117" s="136">
        <v>43887</v>
      </c>
      <c r="F117" s="136">
        <v>44196</v>
      </c>
      <c r="G117" s="151">
        <f t="shared" ref="G117:G159" si="5">IF(AND(E117&lt;&gt;"",F117&lt;&gt;""),((F117-E117)/30),"")</f>
        <v>10.3</v>
      </c>
      <c r="H117" s="113" t="s">
        <v>2686</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2685</v>
      </c>
      <c r="E118" s="136">
        <v>43887</v>
      </c>
      <c r="F118" s="136">
        <v>44196</v>
      </c>
      <c r="G118" s="151">
        <f t="shared" si="5"/>
        <v>10.3</v>
      </c>
      <c r="H118" s="113" t="s">
        <v>2686</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2685</v>
      </c>
      <c r="E119" s="136">
        <v>43887</v>
      </c>
      <c r="F119" s="136">
        <v>44196</v>
      </c>
      <c r="G119" s="151">
        <f t="shared" si="5"/>
        <v>10.3</v>
      </c>
      <c r="H119" s="113" t="s">
        <v>2686</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2685</v>
      </c>
      <c r="E120" s="136">
        <v>43887</v>
      </c>
      <c r="F120" s="136">
        <v>44196</v>
      </c>
      <c r="G120" s="151">
        <f t="shared" si="5"/>
        <v>10.3</v>
      </c>
      <c r="H120" s="113" t="s">
        <v>2686</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2685</v>
      </c>
      <c r="E121" s="136">
        <v>43887</v>
      </c>
      <c r="F121" s="136">
        <v>44196</v>
      </c>
      <c r="G121" s="151">
        <f t="shared" si="5"/>
        <v>10.3</v>
      </c>
      <c r="H121" s="113" t="s">
        <v>2686</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2685</v>
      </c>
      <c r="E122" s="136">
        <v>43887</v>
      </c>
      <c r="F122" s="136">
        <v>44196</v>
      </c>
      <c r="G122" s="151">
        <f t="shared" si="5"/>
        <v>10.3</v>
      </c>
      <c r="H122" s="113" t="s">
        <v>2686</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2685</v>
      </c>
      <c r="E123" s="136">
        <v>43887</v>
      </c>
      <c r="F123" s="136">
        <v>44196</v>
      </c>
      <c r="G123" s="151">
        <f t="shared" si="5"/>
        <v>10.3</v>
      </c>
      <c r="H123" s="113" t="s">
        <v>2686</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2685</v>
      </c>
      <c r="E124" s="136">
        <v>43887</v>
      </c>
      <c r="F124" s="136">
        <v>44196</v>
      </c>
      <c r="G124" s="151">
        <f t="shared" si="5"/>
        <v>10.3</v>
      </c>
      <c r="H124" s="113" t="s">
        <v>2686</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112" t="s">
        <v>2693</v>
      </c>
      <c r="E125" s="136">
        <v>44188</v>
      </c>
      <c r="F125" s="136">
        <v>44469</v>
      </c>
      <c r="G125" s="151">
        <f t="shared" si="5"/>
        <v>9.3666666666666671</v>
      </c>
      <c r="H125" s="113" t="s">
        <v>2692</v>
      </c>
      <c r="I125" s="112" t="s">
        <v>1157</v>
      </c>
      <c r="J125" s="112" t="s">
        <v>825</v>
      </c>
      <c r="K125" s="114">
        <v>1647991570</v>
      </c>
      <c r="L125" s="100">
        <f>+IF(AND(K125&gt;0,O125="Ejecución"),(K125/877802)*Tabla28[[#This Row],[% participación]],IF(AND(K125&gt;0,O125&lt;&gt;"Ejecución"),"-",""))</f>
        <v>1877.406943707123</v>
      </c>
      <c r="M125" s="115" t="s">
        <v>1148</v>
      </c>
      <c r="N125" s="164">
        <f t="shared" ref="N125:N141" si="7">+IF(M125="No",1,IF(M125="Si","Ingrese %",""))</f>
        <v>1</v>
      </c>
      <c r="O125" s="153" t="s">
        <v>1150</v>
      </c>
      <c r="P125" s="79"/>
    </row>
    <row r="126" spans="1:16" s="7" customFormat="1" ht="24.75" customHeight="1" outlineLevel="1" x14ac:dyDescent="0.25">
      <c r="A126" s="135">
        <v>13</v>
      </c>
      <c r="B126" s="152" t="s">
        <v>2665</v>
      </c>
      <c r="C126" s="154" t="s">
        <v>31</v>
      </c>
      <c r="D126" s="112" t="s">
        <v>2693</v>
      </c>
      <c r="E126" s="136">
        <v>44188</v>
      </c>
      <c r="F126" s="136">
        <v>44469</v>
      </c>
      <c r="G126" s="151">
        <f t="shared" si="5"/>
        <v>9.3666666666666671</v>
      </c>
      <c r="H126" s="113" t="s">
        <v>2692</v>
      </c>
      <c r="I126" s="112" t="s">
        <v>1157</v>
      </c>
      <c r="J126" s="112" t="s">
        <v>828</v>
      </c>
      <c r="K126" s="114">
        <v>1647991570</v>
      </c>
      <c r="L126" s="100">
        <f>+IF(AND(K126&gt;0,O126="Ejecución"),(K126/877802)*Tabla28[[#This Row],[% participación]],IF(AND(K126&gt;0,O126&lt;&gt;"Ejecución"),"-",""))</f>
        <v>1877.406943707123</v>
      </c>
      <c r="M126" s="115" t="s">
        <v>1148</v>
      </c>
      <c r="N126" s="164">
        <f t="shared" si="7"/>
        <v>1</v>
      </c>
      <c r="O126" s="153" t="s">
        <v>1150</v>
      </c>
      <c r="P126" s="79"/>
    </row>
    <row r="127" spans="1:16" s="7" customFormat="1" ht="24.75" customHeight="1" outlineLevel="1" x14ac:dyDescent="0.25">
      <c r="A127" s="135">
        <v>14</v>
      </c>
      <c r="B127" s="152" t="s">
        <v>2665</v>
      </c>
      <c r="C127" s="154" t="s">
        <v>31</v>
      </c>
      <c r="D127" s="112" t="s">
        <v>2693</v>
      </c>
      <c r="E127" s="136">
        <v>44188</v>
      </c>
      <c r="F127" s="136">
        <v>44469</v>
      </c>
      <c r="G127" s="151">
        <f t="shared" si="5"/>
        <v>9.3666666666666671</v>
      </c>
      <c r="H127" s="113" t="s">
        <v>2692</v>
      </c>
      <c r="I127" s="112" t="s">
        <v>1157</v>
      </c>
      <c r="J127" s="112"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2693</v>
      </c>
      <c r="E128" s="136">
        <v>44188</v>
      </c>
      <c r="F128" s="136">
        <v>44469</v>
      </c>
      <c r="G128" s="151">
        <f t="shared" si="5"/>
        <v>9.3666666666666671</v>
      </c>
      <c r="H128" s="113" t="s">
        <v>2692</v>
      </c>
      <c r="I128" s="112" t="s">
        <v>1157</v>
      </c>
      <c r="J128" s="112"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2693</v>
      </c>
      <c r="E129" s="136">
        <v>44188</v>
      </c>
      <c r="F129" s="136">
        <v>44469</v>
      </c>
      <c r="G129" s="151">
        <f t="shared" si="5"/>
        <v>9.3666666666666671</v>
      </c>
      <c r="H129" s="113" t="s">
        <v>2692</v>
      </c>
      <c r="I129" s="112" t="s">
        <v>1157</v>
      </c>
      <c r="J129" s="112"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2693</v>
      </c>
      <c r="E130" s="136">
        <v>44188</v>
      </c>
      <c r="F130" s="136">
        <v>44469</v>
      </c>
      <c r="G130" s="151">
        <f t="shared" si="5"/>
        <v>9.3666666666666671</v>
      </c>
      <c r="H130" s="113" t="s">
        <v>2692</v>
      </c>
      <c r="I130" s="112" t="s">
        <v>1157</v>
      </c>
      <c r="J130" s="112"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2693</v>
      </c>
      <c r="E131" s="136">
        <v>44188</v>
      </c>
      <c r="F131" s="136">
        <v>44469</v>
      </c>
      <c r="G131" s="151">
        <f t="shared" si="5"/>
        <v>9.3666666666666671</v>
      </c>
      <c r="H131" s="113" t="s">
        <v>2692</v>
      </c>
      <c r="I131" s="112" t="s">
        <v>1157</v>
      </c>
      <c r="J131" s="112"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2693</v>
      </c>
      <c r="E132" s="136">
        <v>44188</v>
      </c>
      <c r="F132" s="136">
        <v>44469</v>
      </c>
      <c r="G132" s="151">
        <f t="shared" si="5"/>
        <v>9.3666666666666671</v>
      </c>
      <c r="H132" s="113" t="s">
        <v>2692</v>
      </c>
      <c r="I132" s="112" t="s">
        <v>1157</v>
      </c>
      <c r="J132" s="112"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2693</v>
      </c>
      <c r="E133" s="136">
        <v>44188</v>
      </c>
      <c r="F133" s="136">
        <v>44469</v>
      </c>
      <c r="G133" s="151">
        <f t="shared" si="5"/>
        <v>9.3666666666666671</v>
      </c>
      <c r="H133" s="113" t="s">
        <v>2692</v>
      </c>
      <c r="I133" s="112" t="s">
        <v>1157</v>
      </c>
      <c r="J133" s="112"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2693</v>
      </c>
      <c r="E134" s="136">
        <v>44188</v>
      </c>
      <c r="F134" s="136">
        <v>44469</v>
      </c>
      <c r="G134" s="151">
        <f t="shared" si="5"/>
        <v>9.3666666666666671</v>
      </c>
      <c r="H134" s="113" t="s">
        <v>2692</v>
      </c>
      <c r="I134" s="112" t="s">
        <v>1157</v>
      </c>
      <c r="J134" s="112"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2693</v>
      </c>
      <c r="E135" s="136">
        <v>44188</v>
      </c>
      <c r="F135" s="136">
        <v>44469</v>
      </c>
      <c r="G135" s="151">
        <f t="shared" si="5"/>
        <v>9.3666666666666671</v>
      </c>
      <c r="H135" s="113" t="s">
        <v>2692</v>
      </c>
      <c r="I135" s="112" t="s">
        <v>1157</v>
      </c>
      <c r="J135" s="112"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2693</v>
      </c>
      <c r="E136" s="136">
        <v>44188</v>
      </c>
      <c r="F136" s="136">
        <v>44469</v>
      </c>
      <c r="G136" s="151">
        <f t="shared" si="5"/>
        <v>9.3666666666666671</v>
      </c>
      <c r="H136" s="113" t="s">
        <v>2692</v>
      </c>
      <c r="I136" s="112" t="s">
        <v>1157</v>
      </c>
      <c r="J136" s="112"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2693</v>
      </c>
      <c r="E137" s="136">
        <v>44188</v>
      </c>
      <c r="F137" s="136">
        <v>44469</v>
      </c>
      <c r="G137" s="151">
        <f t="shared" si="5"/>
        <v>9.3666666666666671</v>
      </c>
      <c r="H137" s="113" t="s">
        <v>2692</v>
      </c>
      <c r="I137" s="112" t="s">
        <v>1157</v>
      </c>
      <c r="J137" s="112"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2693</v>
      </c>
      <c r="E138" s="136">
        <v>44188</v>
      </c>
      <c r="F138" s="136">
        <v>44469</v>
      </c>
      <c r="G138" s="151">
        <f t="shared" si="5"/>
        <v>9.3666666666666671</v>
      </c>
      <c r="H138" s="113" t="s">
        <v>2692</v>
      </c>
      <c r="I138" s="112" t="s">
        <v>1157</v>
      </c>
      <c r="J138" s="112"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2693</v>
      </c>
      <c r="E139" s="136">
        <v>44188</v>
      </c>
      <c r="F139" s="136">
        <v>44469</v>
      </c>
      <c r="G139" s="151">
        <f t="shared" si="5"/>
        <v>9.3666666666666671</v>
      </c>
      <c r="H139" s="113" t="s">
        <v>2692</v>
      </c>
      <c r="I139" s="112" t="s">
        <v>1157</v>
      </c>
      <c r="J139" s="112"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2693</v>
      </c>
      <c r="E140" s="136">
        <v>44188</v>
      </c>
      <c r="F140" s="136">
        <v>44469</v>
      </c>
      <c r="G140" s="151">
        <f t="shared" si="5"/>
        <v>9.3666666666666671</v>
      </c>
      <c r="H140" s="113" t="s">
        <v>2692</v>
      </c>
      <c r="I140" s="112" t="s">
        <v>1157</v>
      </c>
      <c r="J140" s="112"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112" t="s">
        <v>2693</v>
      </c>
      <c r="E141" s="136">
        <v>44188</v>
      </c>
      <c r="F141" s="136">
        <v>44469</v>
      </c>
      <c r="G141" s="151">
        <f t="shared" si="5"/>
        <v>9.3666666666666671</v>
      </c>
      <c r="H141" s="113" t="s">
        <v>2692</v>
      </c>
      <c r="I141" s="112" t="s">
        <v>1157</v>
      </c>
      <c r="J141" s="112" t="s">
        <v>861</v>
      </c>
      <c r="K141" s="114">
        <v>1647991570</v>
      </c>
      <c r="L141" s="100">
        <f>+IF(AND(K141&gt;0,O141="Ejecución"),(K141/877802)*Tabla28[[#This Row],[% participación]],IF(AND(K141&gt;0,O141&lt;&gt;"Ejecución"),"-",""))</f>
        <v>1877.406943707123</v>
      </c>
      <c r="M141" s="115" t="s">
        <v>1148</v>
      </c>
      <c r="N141" s="164">
        <f t="shared" si="7"/>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v>0.01</v>
      </c>
      <c r="G179" s="156">
        <f>IF(F179&gt;0,SUM(E179+F179),"")</f>
        <v>0.03</v>
      </c>
      <c r="H179" s="5"/>
      <c r="I179" s="183" t="s">
        <v>2671</v>
      </c>
      <c r="J179" s="183"/>
      <c r="K179" s="183"/>
      <c r="L179" s="183"/>
      <c r="M179" s="163">
        <v>0.02</v>
      </c>
      <c r="O179" s="8"/>
      <c r="Q179" s="19"/>
      <c r="R179" s="150">
        <f>IF(M179&gt;0,SUM(L179+M179),"")</f>
        <v>0.02</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100532056.17</v>
      </c>
      <c r="F185" s="92"/>
      <c r="G185" s="93"/>
      <c r="H185" s="88"/>
      <c r="I185" s="90" t="s">
        <v>2627</v>
      </c>
      <c r="J185" s="157">
        <f>+SUM(M179:M183)</f>
        <v>0.02</v>
      </c>
      <c r="K185" s="228" t="s">
        <v>2628</v>
      </c>
      <c r="L185" s="228"/>
      <c r="M185" s="94">
        <f>+J185*(SUM(K20:K35))</f>
        <v>67021370.780000001</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2687</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2690</v>
      </c>
      <c r="J211" s="27" t="s">
        <v>2622</v>
      </c>
      <c r="K211" s="139" t="s">
        <v>2690</v>
      </c>
      <c r="L211" s="21"/>
      <c r="M211" s="21"/>
      <c r="N211" s="21"/>
      <c r="O211" s="8"/>
    </row>
    <row r="212" spans="1:15" x14ac:dyDescent="0.25">
      <c r="A212" s="9"/>
      <c r="B212" s="27" t="s">
        <v>2619</v>
      </c>
      <c r="C212" s="138" t="s">
        <v>2687</v>
      </c>
      <c r="D212" s="21"/>
      <c r="G212" s="27" t="s">
        <v>2621</v>
      </c>
      <c r="H212" s="139" t="s">
        <v>2689</v>
      </c>
      <c r="J212" s="27" t="s">
        <v>2623</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42:D160 M142:M160 G114:G121 L106:L107 G142:J160 G48:G90 G122:G124 G125: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2020-12-28T17:28:00Z</cp:lastPrinted>
  <dcterms:created xsi:type="dcterms:W3CDTF">2020-10-14T21:57:42Z</dcterms:created>
  <dcterms:modified xsi:type="dcterms:W3CDTF">2020-12-29T15:01:13Z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