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abby.moya\Desktop\Invitaciones Antioquia\"/>
    </mc:Choice>
  </mc:AlternateContent>
  <xr:revisionPtr revIDLastSave="0" documentId="13_ncr:1_{9A983CEB-879B-44CB-8262-089413FE03F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<sst xmlns="http://schemas.openxmlformats.org/spreadsheetml/2006/main" count="3107" uniqueCount="2705">
  <si>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</si>
  <si>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</si>
  <si>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</si>
  <si>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</si>
  <si>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</si>
  <si>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</si>
  <si>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</si>
  <si>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</si>
  <si>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</si>
  <si>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</si>
  <si>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</si>
  <si>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</si>
  <si>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</si>
  <si>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</si>
  <si>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</si>
  <si>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</si>
  <si>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</si>
  <si>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</si>
  <si>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</si>
  <si>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</si>
  <si>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</si>
  <si>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</si>
  <si>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</si>
  <si>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</si>
  <si>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</si>
  <si>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</si>
  <si>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</si>
  <si>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</si>
  <si>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</si>
  <si>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</si>
  <si>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</si>
  <si>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</si>
  <si>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</si>
  <si>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</si>
  <si>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</si>
  <si>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</si>
  <si>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</si>
  <si>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</si>
  <si>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</si>
  <si>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</si>
  <si>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</si>
  <si>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</si>
  <si>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</si>
  <si>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</si>
  <si>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</si>
  <si>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</si>
  <si>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</si>
  <si>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</si>
  <si>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</si>
  <si>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</si>
  <si>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</si>
  <si>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</si>
  <si>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</si>
  <si>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</si>
  <si>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</si>
  <si>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</si>
  <si>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</si>
  <si>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</si>
  <si>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</si>
  <si>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</si>
  <si>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</si>
  <si>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</si>
  <si>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</si>
  <si>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</si>
  <si>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</si>
  <si>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</si>
  <si>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</si>
  <si>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</si>
  <si>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</si>
  <si>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</si>
  <si>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</si>
  <si>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</si>
  <si>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</si>
  <si>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</si>
  <si>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</si>
  <si>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</si>
  <si>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</si>
  <si>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</si>
  <si>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</si>
  <si>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</si>
  <si>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</si>
  <si>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</si>
  <si>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</si>
  <si>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</si>
  <si>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</si>
  <si>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</si>
  <si>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</si>
  <si>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</si>
  <si>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</si>
  <si>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</si>
  <si>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</si>
  <si>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</si>
  <si>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</si>
  <si>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</si>
  <si>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</si>
  <si>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</si>
  <si>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</si>
  <si>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</si>
  <si>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</si>
  <si>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</si>
  <si>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</si>
  <si>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</si>
  <si>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</si>
  <si>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</si>
  <si>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</si>
  <si>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</si>
  <si>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</si>
  <si>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</si>
  <si>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</si>
  <si>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</si>
  <si>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</si>
  <si>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</si>
  <si>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</si>
  <si>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</si>
  <si>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</si>
  <si>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</si>
  <si>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</si>
  <si>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</si>
  <si>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</si>
  <si>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</si>
  <si>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</si>
  <si>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</si>
  <si>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</si>
  <si>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</si>
  <si>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</si>
  <si>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</si>
  <si>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</si>
  <si>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</si>
  <si>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</si>
  <si>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</si>
  <si>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</si>
  <si>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</si>
  <si>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</si>
  <si>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</si>
  <si>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</si>
  <si>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</si>
  <si>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</si>
  <si>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</si>
  <si>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</si>
  <si>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</si>
  <si>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</si>
  <si>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</si>
  <si>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</si>
  <si>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</si>
  <si>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</si>
  <si>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</si>
  <si>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</si>
  <si>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</si>
  <si>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</si>
  <si>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</si>
  <si>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</si>
  <si>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</si>
  <si>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</si>
  <si>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</si>
  <si>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</si>
  <si>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</si>
  <si>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</si>
  <si>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</si>
  <si>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</si>
  <si>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</si>
  <si>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</si>
  <si>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</si>
  <si>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</si>
  <si>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</si>
  <si>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</si>
  <si>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</si>
  <si>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</si>
  <si>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</si>
  <si>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</si>
  <si>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</si>
  <si>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</si>
  <si>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</si>
  <si>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</si>
  <si>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</si>
  <si>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</si>
  <si>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</si>
  <si>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</si>
  <si>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</si>
  <si>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</si>
  <si>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</si>
  <si>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</si>
  <si>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</si>
  <si>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</si>
  <si>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</si>
  <si>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</si>
  <si>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</si>
  <si>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</si>
  <si>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</si>
  <si>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</si>
  <si>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</si>
  <si>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</si>
  <si>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</si>
  <si>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</si>
  <si>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</si>
  <si>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</si>
  <si>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</si>
  <si>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</si>
  <si>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</si>
  <si>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</si>
  <si>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</si>
  <si>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</si>
  <si>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</si>
  <si>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</si>
  <si>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</si>
  <si>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</si>
  <si>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</si>
  <si>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</si>
  <si>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</si>
  <si>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</si>
  <si>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</si>
  <si>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</si>
  <si>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</si>
  <si>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</si>
  <si>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</si>
  <si>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</si>
  <si>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</si>
  <si>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</si>
  <si>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</si>
  <si>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</si>
  <si>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</si>
  <si>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</si>
  <si>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</si>
  <si>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</si>
  <si>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</si>
  <si>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</si>
  <si>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</si>
  <si>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</si>
  <si>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</si>
  <si>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</si>
  <si>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</si>
  <si>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</si>
  <si>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</si>
  <si>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</si>
  <si>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</si>
  <si>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</si>
  <si>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</si>
  <si>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</si>
  <si>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</si>
  <si>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</si>
  <si>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</si>
  <si>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</si>
  <si>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</si>
  <si>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</si>
  <si>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</si>
  <si>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</si>
  <si>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</si>
  <si>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</si>
  <si>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</si>
  <si>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</si>
  <si>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</si>
  <si>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</si>
  <si>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</si>
  <si>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</si>
  <si>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</si>
  <si>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</si>
  <si>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</si>
  <si>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</si>
  <si>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</si>
  <si>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</si>
  <si>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</si>
  <si>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</si>
  <si>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</si>
  <si>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</si>
  <si>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</si>
  <si>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</si>
  <si>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</si>
  <si>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</si>
  <si>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</si>
  <si>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</si>
  <si>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</si>
  <si>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</si>
  <si>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</si>
  <si>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</si>
  <si>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</si>
  <si>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</si>
  <si>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</si>
  <si>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</si>
  <si>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</si>
  <si>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</si>
  <si>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</si>
  <si>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</si>
  <si>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</si>
  <si>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</si>
  <si>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</si>
  <si>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</si>
  <si>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</si>
  <si>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</si>
  <si>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</si>
  <si>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</si>
  <si>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</si>
  <si>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</si>
  <si>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</si>
  <si>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</si>
  <si>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</si>
  <si>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</si>
  <si>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</si>
  <si>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</si>
  <si>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</si>
  <si>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</si>
  <si>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</si>
  <si>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</si>
  <si>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</si>
  <si>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</si>
  <si>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</si>
  <si>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</si>
  <si>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</si>
  <si>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</si>
  <si>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</si>
  <si>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</si>
  <si>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</si>
  <si>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</si>
  <si>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</si>
  <si>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</si>
  <si>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</si>
  <si>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</si>
  <si>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</si>
  <si>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</si>
  <si>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</si>
  <si>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</si>
  <si>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</si>
  <si>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</si>
  <si>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</si>
  <si>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</si>
  <si>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</si>
  <si>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</si>
  <si>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</si>
  <si>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</si>
  <si>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</si>
  <si>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</si>
  <si>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</si>
  <si>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</si>
  <si>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</si>
  <si>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</si>
  <si>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</si>
  <si>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</si>
  <si>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</si>
  <si>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</si>
  <si>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</si>
  <si>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</si>
  <si>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</si>
  <si>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</si>
  <si>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</si>
  <si>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</si>
  <si>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</si>
  <si>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</si>
  <si>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</si>
  <si>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</si>
  <si>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</si>
  <si>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</si>
  <si>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</si>
  <si>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</si>
  <si>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</si>
  <si>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</si>
  <si>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</si>
  <si>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</si>
  <si>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</si>
  <si>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</si>
  <si>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</si>
  <si>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</si>
  <si>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</si>
  <si>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</si>
  <si>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</si>
  <si>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</si>
  <si>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</si>
  <si>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</si>
  <si>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</si>
  <si>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</si>
  <si>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</si>
  <si>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</si>
  <si>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</si>
  <si>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</si>
  <si>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</si>
  <si>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</si>
  <si>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</si>
  <si>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</si>
  <si>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</si>
  <si>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</si>
  <si>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</si>
  <si>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</si>
  <si>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</si>
  <si>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</si>
  <si>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</si>
  <si>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</si>
  <si>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</si>
  <si>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</si>
  <si>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</si>
  <si>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</si>
  <si>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</si>
  <si>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</si>
  <si>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</si>
  <si>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</si>
  <si>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</si>
  <si>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</si>
  <si>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</si>
  <si>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</si>
  <si>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</si>
  <si>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</si>
  <si>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</si>
  <si>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</si>
  <si>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</si>
  <si>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</si>
  <si>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</si>
  <si>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</si>
  <si>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</si>
  <si>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</si>
  <si>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</si>
  <si>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</si>
  <si>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</si>
  <si>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</si>
  <si>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</si>
  <si>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</si>
  <si>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</si>
  <si>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</si>
  <si>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</si>
  <si>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</si>
  <si>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</si>
  <si>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</si>
  <si>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</si>
  <si>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</si>
  <si>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</si>
  <si>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</si>
  <si>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</si>
  <si>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</si>
  <si>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</si>
  <si>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</si>
  <si>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</si>
  <si>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</si>
  <si>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</si>
  <si>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</si>
  <si>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</si>
  <si>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</si>
  <si>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</si>
  <si>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</si>
  <si>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</si>
  <si>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</si>
  <si>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</si>
  <si>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</si>
  <si>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</si>
  <si>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</si>
  <si>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</si>
  <si>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</si>
  <si>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</si>
  <si>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</si>
  <si>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</si>
  <si>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</si>
  <si>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</si>
  <si>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</si>
  <si>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</si>
  <si>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</si>
  <si>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</si>
  <si>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</si>
  <si>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</si>
  <si>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</si>
  <si>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</si>
  <si>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</si>
  <si>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</si>
  <si>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</si>
  <si>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</si>
  <si>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</si>
  <si>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</si>
  <si>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</si>
  <si>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</si>
  <si>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</si>
  <si>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</si>
  <si>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</si>
  <si>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</si>
  <si>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</si>
  <si>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</si>
  <si>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</si>
  <si>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</si>
  <si>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</si>
  <si>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</si>
  <si>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</si>
  <si>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</si>
  <si>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</si>
  <si>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</si>
  <si>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</si>
  <si>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</si>
  <si>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</si>
  <si>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</si>
  <si>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</si>
  <si>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</si>
  <si>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</si>
  <si>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</si>
  <si>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</si>
  <si>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</si>
  <si>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</si>
  <si>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</si>
  <si>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</si>
  <si>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</si>
  <si>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</si>
  <si>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</si>
  <si>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</si>
  <si>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</si>
  <si>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</si>
  <si>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</si>
  <si>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</si>
  <si>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</si>
  <si>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</si>
  <si>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</si>
  <si>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</si>
  <si>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</si>
  <si>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</si>
  <si>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</si>
  <si>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</si>
  <si>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</si>
  <si>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</si>
  <si>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</si>
  <si>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</si>
  <si>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</si>
  <si>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</si>
  <si>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</si>
  <si>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</si>
  <si>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</si>
  <si>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</si>
  <si>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</si>
  <si>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</si>
  <si>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</si>
  <si>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</si>
  <si>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</si>
  <si>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</si>
  <si>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</si>
  <si>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</si>
  <si>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</si>
  <si>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</si>
  <si>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</si>
  <si>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</si>
  <si>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</si>
  <si>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</si>
  <si>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</si>
  <si>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</si>
  <si>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</si>
  <si>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</si>
  <si>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</si>
  <si>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</si>
  <si>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</si>
  <si>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</si>
  <si>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</si>
  <si>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</si>
  <si>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</si>
  <si>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</si>
  <si>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</si>
  <si>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</si>
  <si>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</si>
  <si>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</si>
  <si>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</si>
  <si>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</si>
  <si>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</si>
  <si>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</si>
  <si>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</si>
  <si>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</si>
  <si>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</si>
  <si>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</si>
  <si>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</si>
  <si>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</si>
  <si>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</si>
  <si>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</si>
  <si>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</si>
  <si>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</si>
  <si>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</si>
  <si>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</si>
  <si>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</si>
  <si>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</si>
  <si>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</si>
  <si>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</si>
  <si>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</si>
  <si>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</si>
  <si>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</si>
  <si>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</si>
  <si>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</si>
  <si>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</si>
  <si>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</si>
  <si>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</si>
  <si>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</si>
  <si>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</si>
  <si>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</si>
  <si>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</si>
  <si>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</si>
  <si>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</si>
  <si>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</si>
  <si>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</si>
  <si>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</si>
  <si>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</si>
  <si>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</si>
  <si>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</si>
  <si>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</si>
  <si>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</si>
  <si>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</si>
  <si>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</si>
  <si>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</si>
  <si>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</si>
  <si>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</si>
  <si>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</si>
  <si>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</si>
  <si>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</si>
  <si>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</si>
  <si>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</si>
  <si>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</si>
  <si>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</si>
  <si>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</si>
  <si>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</si>
  <si>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</si>
  <si>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</si>
  <si>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</si>
  <si>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</si>
  <si>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</si>
  <si>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</si>
  <si>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</si>
  <si>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</si>
  <si>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</si>
  <si>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</si>
  <si>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</si>
  <si>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</si>
  <si>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</si>
  <si>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</si>
  <si>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</si>
  <si>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</si>
  <si>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</si>
  <si>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</si>
  <si>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</si>
  <si>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</si>
  <si>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</si>
  <si>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</si>
  <si>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</si>
  <si>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</si>
  <si>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</si>
  <si>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</si>
  <si>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</si>
  <si>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</si>
  <si>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</si>
  <si>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</si>
  <si>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</si>
  <si>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</si>
  <si>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</si>
  <si>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</si>
  <si>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</si>
  <si>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</si>
  <si>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</si>
  <si>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</si>
  <si>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</si>
  <si>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</si>
  <si>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</si>
  <si>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</si>
  <si>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</si>
  <si>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</si>
  <si>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</si>
  <si>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</si>
  <si>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</si>
  <si>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</si>
  <si>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</si>
  <si>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</si>
  <si>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</si>
  <si>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</si>
  <si>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</si>
  <si>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</si>
  <si>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</si>
  <si>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</si>
  <si>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</si>
  <si>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</si>
  <si>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</si>
  <si>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</si>
  <si>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</si>
  <si>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</si>
  <si>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</si>
  <si>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</si>
  <si>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</si>
  <si>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</si>
  <si>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</si>
  <si>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</si>
  <si>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</si>
  <si>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</si>
  <si>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</si>
  <si>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</si>
  <si>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</si>
  <si>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</si>
  <si>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</si>
  <si>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</si>
  <si>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</si>
  <si>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</si>
  <si>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</si>
  <si>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</si>
  <si>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</si>
  <si>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</si>
  <si>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</si>
  <si>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</si>
  <si>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</si>
  <si>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</si>
  <si>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</si>
  <si>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</si>
  <si>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</si>
  <si>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</si>
  <si>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</si>
  <si>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</si>
  <si>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</si>
  <si>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</si>
  <si>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</si>
  <si>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</si>
  <si>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</si>
  <si>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</si>
  <si>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</si>
  <si>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</si>
  <si>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</si>
  <si>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</si>
  <si>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</si>
  <si>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</si>
  <si>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</si>
  <si>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</si>
  <si>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</si>
  <si>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</si>
  <si>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</si>
  <si>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</si>
  <si>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</si>
  <si>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</si>
  <si>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</si>
  <si>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</si>
  <si>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</si>
  <si>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</si>
  <si>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</si>
  <si>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</si>
  <si>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</si>
  <si>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</si>
  <si>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</si>
  <si>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</si>
  <si>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</si>
  <si>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</si>
  <si>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</si>
  <si>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</si>
  <si>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</si>
  <si>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</si>
  <si>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</si>
  <si>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</si>
  <si>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</si>
  <si>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</si>
  <si>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</si>
  <si>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</si>
  <si>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</si>
  <si>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</si>
  <si>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</si>
  <si>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</si>
  <si>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</si>
  <si>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</si>
  <si>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</si>
  <si>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</si>
  <si>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</si>
  <si>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</si>
  <si>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</si>
  <si>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</si>
  <si>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</si>
  <si>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</si>
  <si>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</si>
  <si>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</si>
  <si>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</si>
  <si>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</si>
  <si>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</si>
  <si>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</si>
  <si>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</si>
  <si>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</si>
  <si>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</si>
  <si>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</si>
  <si>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</si>
  <si>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</si>
  <si>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</si>
  <si>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</si>
  <si>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</si>
  <si>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</si>
  <si>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</si>
  <si>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</si>
  <si>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</si>
  <si>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</si>
  <si>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</si>
  <si>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</si>
  <si>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</si>
  <si>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</si>
  <si>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</si>
  <si>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</si>
  <si>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</si>
  <si>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</si>
  <si>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</si>
  <si>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</si>
  <si>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</si>
  <si>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</si>
  <si>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</si>
  <si>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</si>
  <si>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</si>
  <si>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</si>
  <si>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</si>
  <si>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</si>
  <si>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</si>
  <si>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</si>
  <si>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</si>
  <si>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</si>
  <si>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</si>
  <si>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</si>
  <si>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</si>
  <si>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</si>
  <si>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</si>
  <si>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</si>
  <si>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</si>
  <si>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</si>
  <si>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</si>
  <si>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</si>
  <si>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</si>
  <si>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</si>
  <si>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</si>
  <si>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</si>
  <si>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</si>
  <si>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</si>
  <si>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</si>
  <si>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</si>
  <si>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</si>
  <si>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</si>
  <si>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</si>
  <si>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</si>
  <si>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</si>
  <si>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</si>
  <si>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</si>
  <si>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</si>
  <si>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</si>
  <si>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</si>
  <si>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</si>
  <si>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</si>
  <si>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</si>
  <si>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</si>
  <si>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</si>
  <si>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</si>
  <si>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</si>
  <si>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</si>
  <si>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</si>
  <si>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</si>
  <si>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</si>
  <si>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</si>
  <si>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</si>
  <si>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</si>
  <si>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</si>
  <si>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</si>
  <si>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</si>
  <si>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</si>
  <si>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</si>
  <si>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</si>
  <si>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</si>
  <si>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</si>
  <si>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</si>
  <si>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</si>
  <si>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</si>
  <si>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</si>
  <si>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</si>
  <si>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</si>
  <si>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</si>
  <si>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</si>
  <si>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</si>
  <si>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</si>
  <si>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</si>
  <si>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</si>
  <si>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</si>
  <si>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</si>
  <si>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</si>
  <si>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</si>
  <si>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</si>
  <si>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</si>
  <si>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</si>
  <si>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</si>
  <si>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</si>
  <si>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</si>
  <si>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</si>
  <si>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</si>
  <si>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</si>
  <si>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</si>
  <si>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</si>
  <si>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</si>
  <si>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</si>
  <si>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</si>
  <si>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</si>
  <si>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</si>
  <si>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</si>
  <si>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</si>
  <si>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</si>
  <si>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</si>
  <si>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</si>
  <si>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</si>
  <si>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</si>
  <si>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</si>
  <si>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</si>
  <si>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</si>
  <si>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</si>
  <si>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</si>
  <si>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</si>
  <si>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</si>
  <si>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</si>
  <si>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</si>
  <si>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</si>
  <si>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</si>
  <si>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</si>
  <si>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</si>
  <si>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</si>
  <si>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</si>
  <si>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</si>
  <si>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</si>
  <si>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</si>
  <si>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</si>
  <si>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</si>
  <si>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</si>
  <si>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</si>
  <si>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</si>
  <si>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</si>
  <si>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</si>
  <si>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</si>
  <si>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</si>
  <si>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</si>
  <si>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</si>
  <si>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</si>
  <si>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</si>
  <si>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</si>
  <si>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</si>
  <si>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</si>
  <si>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</si>
  <si>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</si>
  <si>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</si>
  <si>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</si>
  <si>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</si>
  <si>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</si>
  <si>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</si>
  <si>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</si>
  <si>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</si>
  <si>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</si>
  <si>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</si>
  <si>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</si>
  <si>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</si>
  <si>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</si>
  <si>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</si>
  <si>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</si>
  <si>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</si>
  <si>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</si>
  <si>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</si>
  <si>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</si>
  <si>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</si>
  <si>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</si>
  <si>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</si>
  <si>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</si>
  <si>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</si>
  <si>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</si>
  <si>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</si>
  <si>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</si>
  <si>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</si>
  <si>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</si>
  <si>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</si>
  <si>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</si>
  <si>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</si>
  <si>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</si>
  <si>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</si>
  <si>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</si>
  <si>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</si>
  <si>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</si>
  <si>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</si>
  <si>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</si>
  <si>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</si>
  <si>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</si>
  <si>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</si>
  <si>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</si>
  <si>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</si>
  <si>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</si>
  <si>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</si>
  <si>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</si>
  <si>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</si>
  <si>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</si>
  <si>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</si>
  <si>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</si>
  <si>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</si>
  <si>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</si>
  <si>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</si>
  <si>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</si>
  <si>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</si>
  <si>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</si>
  <si>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</si>
  <si>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</si>
  <si>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</si>
  <si>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</si>
  <si>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</si>
  <si>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</si>
  <si>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</si>
  <si>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</si>
  <si>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</si>
  <si>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</si>
  <si>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</si>
  <si>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</si>
  <si>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</si>
  <si>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</si>
  <si>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</si>
  <si>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</si>
  <si>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</si>
  <si>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</si>
  <si>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</si>
  <si>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</si>
  <si>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</si>
  <si>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</si>
  <si>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</si>
  <si>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</si>
  <si>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</si>
  <si>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</si>
  <si>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</si>
  <si>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</si>
  <si>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</si>
  <si>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</si>
  <si>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</si>
  <si>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</si>
  <si>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</si>
  <si>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</si>
  <si>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</si>
  <si>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</si>
  <si>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</si>
  <si>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</si>
  <si>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</si>
  <si>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</si>
  <si>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</si>
  <si>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</si>
  <si>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</si>
  <si>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</si>
  <si>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</si>
  <si>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</si>
  <si>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</si>
  <si>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</si>
  <si>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</si>
  <si>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</si>
  <si>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</si>
  <si>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</si>
  <si>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</si>
  <si>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</si>
  <si>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</si>
  <si>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</si>
  <si>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</si>
  <si>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</si>
  <si>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</si>
  <si>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</si>
  <si>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</si>
  <si>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</si>
  <si>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</si>
  <si>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</si>
  <si>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</si>
  <si>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</si>
  <si>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</si>
  <si>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</si>
  <si>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</si>
  <si>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</si>
  <si>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</si>
  <si>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</si>
  <si>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</si>
  <si>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</si>
  <si>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</si>
  <si>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</si>
  <si>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</si>
  <si>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</si>
  <si>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</si>
  <si>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</si>
  <si>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</si>
  <si>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</si>
  <si>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</si>
  <si>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</si>
  <si>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</si>
  <si>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</si>
  <si>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</si>
  <si>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</si>
  <si>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</si>
  <si>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</si>
  <si>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</si>
  <si>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</si>
  <si>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</si>
  <si>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</si>
  <si>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</si>
  <si>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</si>
  <si>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</si>
  <si>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</si>
  <si>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</si>
  <si>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</si>
  <si>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</si>
  <si>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</si>
  <si>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</si>
  <si>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</si>
  <si>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</si>
  <si>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</si>
  <si>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</si>
  <si>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</si>
  <si>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</si>
  <si>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</si>
  <si>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</si>
  <si>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</si>
  <si>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</si>
  <si>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</si>
  <si>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</si>
  <si>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</si>
  <si>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</si>
  <si>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</si>
  <si>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</si>
  <si>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</si>
  <si>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</si>
  <si>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</si>
  <si>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</si>
  <si>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</si>
  <si>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</si>
  <si>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</si>
  <si>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</si>
  <si>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</si>
  <si>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</si>
  <si>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</si>
  <si>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</si>
  <si>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</si>
  <si>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</si>
  <si>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</si>
  <si>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</si>
  <si>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</si>
  <si>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</si>
  <si>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</si>
  <si>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</si>
  <si>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</si>
  <si>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</si>
  <si>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</si>
  <si>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</si>
  <si>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</si>
  <si>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</si>
  <si>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</si>
  <si>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</si>
  <si>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</si>
  <si>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</si>
  <si>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</si>
  <si>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</si>
  <si>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</si>
  <si>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</si>
  <si>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</si>
  <si>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</si>
  <si>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</si>
  <si>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</si>
  <si>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</si>
  <si>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</si>
  <si>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</si>
  <si>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</si>
  <si>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</si>
  <si>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</si>
  <si>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</si>
  <si>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</si>
  <si>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</si>
  <si>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</si>
  <si>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</si>
  <si>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</si>
  <si>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</si>
  <si>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</si>
  <si>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</si>
  <si>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</si>
  <si>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</si>
  <si>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</si>
  <si>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</si>
  <si>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</si>
  <si>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</si>
  <si>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</si>
  <si>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</si>
  <si>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</si>
  <si>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</si>
  <si>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</si>
  <si>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</si>
  <si>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</si>
  <si>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</si>
  <si>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</si>
  <si>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</si>
  <si>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</si>
  <si>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</si>
  <si>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</si>
  <si>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</si>
  <si>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</si>
  <si>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</si>
  <si>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</si>
  <si>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</si>
  <si>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</si>
  <si>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</si>
  <si>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</si>
  <si>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</si>
  <si>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</si>
  <si>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</si>
  <si>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</si>
  <si>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</si>
  <si>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</si>
  <si>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</si>
  <si>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</si>
  <si>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</si>
  <si>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</si>
  <si>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</si>
  <si>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</si>
  <si>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</si>
  <si>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</si>
  <si>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</si>
  <si>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</si>
  <si>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</si>
  <si>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</si>
  <si>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</si>
  <si>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</si>
  <si>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</si>
  <si>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</si>
  <si>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</si>
  <si>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</si>
  <si>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</si>
  <si>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</si>
  <si>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</si>
  <si>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</si>
  <si>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</si>
  <si>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</si>
  <si>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</si>
  <si>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</si>
  <si>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</si>
  <si>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</si>
  <si>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</si>
  <si>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</si>
  <si>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</si>
  <si>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</si>
  <si>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</si>
  <si>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</si>
  <si>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</si>
  <si>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</si>
  <si>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</si>
  <si>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</si>
  <si>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</si>
  <si>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</si>
  <si>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</si>
  <si>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</si>
  <si>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</si>
  <si>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</si>
  <si>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</si>
  <si>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</si>
  <si>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</si>
  <si>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</si>
  <si>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</si>
  <si>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</si>
  <si>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</si>
  <si>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</si>
  <si>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</si>
  <si>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</si>
  <si>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</si>
  <si>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</si>
  <si>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</si>
  <si>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</si>
  <si>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</si>
  <si>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</si>
  <si>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</si>
  <si>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</si>
  <si>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</si>
  <si>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</si>
  <si>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</si>
  <si>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</si>
  <si>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</si>
  <si>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</si>
  <si>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</si>
  <si>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</si>
  <si>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</si>
  <si>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</si>
  <si>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</si>
  <si>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</si>
  <si>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</si>
  <si>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</si>
  <si>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</si>
  <si>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</si>
  <si>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</si>
  <si>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</si>
  <si>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</si>
  <si>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</si>
  <si>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</si>
  <si>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</si>
  <si>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</si>
  <si>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</si>
  <si>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</si>
  <si>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</si>
  <si>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</si>
  <si>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</si>
  <si>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</si>
  <si>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</si>
  <si>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</si>
  <si>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</si>
  <si>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</si>
  <si>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</si>
  <si>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</si>
  <si>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</si>
  <si>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</si>
  <si>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</si>
  <si>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</si>
  <si>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</si>
  <si>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</si>
  <si>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</si>
  <si>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</si>
  <si>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</si>
  <si>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</si>
  <si>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</si>
  <si>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</si>
  <si>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</si>
  <si>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</si>
  <si>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</si>
  <si>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</si>
  <si>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</si>
  <si>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</si>
  <si>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</si>
  <si>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</si>
  <si>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</si>
  <si>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</si>
  <si>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</si>
  <si>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</si>
  <si>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</si>
  <si>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</si>
  <si>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</si>
  <si>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</si>
  <si>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</si>
  <si>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</si>
  <si>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</si>
  <si>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</si>
  <si>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</si>
  <si>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</si>
  <si>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</si>
  <si>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</si>
  <si>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</si>
  <si>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</si>
  <si>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</si>
  <si>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</si>
  <si>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</si>
  <si>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</si>
  <si>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</si>
  <si>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</si>
  <si>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</si>
  <si>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</si>
  <si>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</si>
  <si>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</si>
  <si>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</si>
  <si>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</si>
  <si>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</si>
  <si>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</si>
  <si>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</si>
  <si>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</si>
  <si>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</si>
  <si>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</si>
  <si>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</si>
  <si>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</si>
  <si>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</si>
  <si>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</si>
  <si>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</si>
  <si>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</si>
  <si>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</si>
  <si>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</si>
  <si>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</si>
  <si>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</si>
  <si>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</si>
  <si>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</si>
  <si>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</si>
  <si>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</si>
  <si>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</si>
  <si>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</si>
  <si>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</si>
  <si>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</si>
  <si>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</si>
  <si>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</si>
  <si>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</si>
  <si>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</si>
  <si>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</si>
  <si>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</si>
  <si>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</si>
  <si>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</si>
  <si>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</si>
  <si>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</si>
  <si>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</si>
  <si>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</si>
  <si>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</si>
  <si>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</si>
  <si>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</si>
  <si>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</si>
  <si>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</si>
  <si>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</si>
  <si>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</si>
  <si>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</si>
  <si>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</si>
  <si>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</si>
  <si>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</si>
  <si>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</si>
  <si>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</si>
  <si>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</si>
  <si>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</si>
  <si>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</si>
  <si>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</si>
  <si>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</si>
  <si>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</si>
  <si>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</si>
  <si>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</si>
  <si>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</si>
  <si>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</si>
  <si>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</si>
  <si>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</si>
  <si>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</si>
  <si>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</si>
  <si>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</si>
  <si>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</si>
  <si>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</si>
  <si>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</si>
  <si>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</si>
  <si>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</si>
  <si>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</si>
  <si>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</si>
  <si>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</si>
  <si>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</si>
  <si>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</si>
  <si>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</si>
  <si>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</si>
  <si>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</si>
  <si>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</si>
  <si>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</si>
  <si>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</si>
  <si>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</si>
  <si>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</si>
  <si>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</si>
  <si>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</si>
  <si>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</si>
  <si>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</si>
  <si>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</si>
  <si>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</si>
  <si>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</si>
  <si>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</si>
  <si>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</si>
  <si>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</si>
  <si>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</si>
  <si>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</si>
  <si>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</si>
  <si>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</si>
  <si>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</si>
  <si>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</si>
  <si>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</si>
  <si>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</si>
  <si>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</si>
  <si>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</si>
  <si>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</si>
  <si>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</si>
  <si>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</si>
  <si>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</si>
  <si>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</si>
  <si>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</si>
  <si>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</si>
  <si>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</si>
  <si>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</si>
  <si>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</si>
  <si>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</si>
  <si>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</si>
  <si>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</si>
  <si>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</si>
  <si>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</si>
  <si>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</si>
  <si>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</si>
  <si>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</si>
  <si>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</si>
  <si>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</si>
  <si>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</si>
  <si>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</si>
  <si>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</si>
  <si>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</si>
  <si>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</si>
  <si>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</si>
  <si>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</si>
  <si>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</si>
  <si>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</si>
  <si>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</si>
  <si>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</si>
  <si>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</si>
  <si>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</si>
  <si>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</si>
  <si>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</si>
  <si>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</si>
  <si>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</si>
  <si>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</si>
  <si>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</si>
  <si>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</si>
  <si>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</si>
  <si>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</si>
  <si>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</si>
  <si>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</si>
  <si>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</si>
  <si>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</si>
  <si>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</si>
  <si>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</si>
  <si>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</si>
  <si>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</si>
  <si>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</si>
  <si>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</si>
  <si>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</si>
  <si>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</si>
  <si>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</si>
  <si>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</si>
  <si>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</si>
  <si>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</si>
  <si>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</si>
  <si>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</si>
  <si>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</si>
  <si>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</si>
  <si>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</si>
  <si>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</si>
  <si>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</si>
  <si>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</si>
  <si>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</si>
  <si>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</si>
  <si>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</si>
  <si>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</si>
  <si>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</si>
  <si>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</si>
  <si>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</si>
  <si>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</si>
  <si>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</si>
  <si>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</si>
  <si>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</si>
  <si>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</si>
  <si>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</si>
  <si>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</si>
  <si>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</si>
  <si>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</si>
  <si>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</si>
  <si>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</si>
  <si>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</si>
  <si>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</si>
  <si>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</si>
  <si>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</si>
  <si>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</si>
  <si>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</si>
  <si>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</si>
  <si>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</si>
  <si>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</si>
  <si>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</si>
  <si>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</si>
  <si>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</si>
  <si>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</si>
  <si>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</si>
  <si>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</si>
  <si>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</si>
  <si>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</si>
  <si>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</si>
  <si>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</si>
  <si>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</si>
  <si>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</si>
  <si>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</si>
  <si>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</si>
  <si>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</si>
  <si>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</si>
  <si>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</si>
  <si>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</si>
  <si>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</si>
  <si>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</si>
  <si>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</si>
  <si>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</si>
  <si>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</si>
  <si>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</si>
  <si>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</si>
  <si>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</si>
  <si>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</si>
  <si>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</si>
  <si>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</si>
  <si>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</si>
  <si>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</si>
  <si>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</si>
  <si>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</si>
  <si>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</si>
  <si>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</si>
  <si>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</si>
  <si>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</si>
  <si>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</si>
  <si>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</si>
  <si>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</si>
  <si>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</si>
  <si>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</si>
  <si>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</si>
  <si>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</si>
  <si>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</si>
  <si>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</si>
  <si>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</si>
  <si>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</si>
  <si>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</si>
  <si>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</si>
  <si>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</si>
  <si>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</si>
  <si>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</si>
  <si>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</si>
  <si>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</si>
  <si>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</si>
  <si>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</si>
  <si>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</si>
  <si>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</si>
  <si>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</si>
  <si>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</si>
  <si>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</si>
  <si>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</si>
  <si>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</si>
  <si>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</si>
  <si>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</si>
  <si>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</si>
  <si>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</si>
  <si>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</si>
  <si>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</si>
  <si>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</si>
  <si>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</si>
  <si>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</si>
  <si>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</si>
  <si>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</si>
  <si>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</si>
  <si>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</si>
  <si>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</si>
  <si>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</si>
  <si>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</si>
  <si>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</si>
  <si>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</si>
  <si>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</si>
  <si>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</si>
  <si>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</si>
  <si>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</si>
  <si>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</si>
  <si>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</si>
  <si>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</si>
  <si>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</si>
  <si>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</si>
  <si>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</si>
  <si>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</si>
  <si>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</si>
  <si>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</si>
  <si>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</si>
  <si>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</si>
  <si>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</si>
  <si>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</si>
  <si>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</si>
  <si>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</si>
  <si>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</si>
  <si>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</si>
  <si>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</si>
  <si>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</si>
  <si>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</si>
  <si>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</si>
  <si>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</si>
  <si>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</si>
  <si>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</si>
  <si>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</si>
  <si>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</si>
  <si>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</si>
  <si>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</si>
  <si>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</si>
  <si>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</si>
  <si>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</si>
  <si>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</si>
  <si>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</si>
  <si>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</si>
  <si>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</si>
  <si>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</si>
  <si>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</si>
  <si>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</si>
  <si>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</si>
  <si>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</si>
  <si>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</si>
  <si>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</si>
  <si>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</si>
  <si>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</si>
  <si>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</si>
  <si>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</si>
  <si>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</si>
  <si>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</si>
  <si>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</si>
  <si>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</si>
  <si>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</si>
  <si>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</si>
  <si>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</si>
  <si>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</si>
  <si>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</si>
  <si>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</si>
  <si>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</si>
  <si>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</si>
  <si>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</si>
  <si>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</si>
  <si>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</si>
  <si>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</si>
  <si>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</si>
  <si>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</si>
  <si>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</si>
  <si>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</si>
  <si>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</si>
  <si>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</si>
  <si>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</si>
  <si>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</si>
  <si>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</si>
  <si>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</si>
  <si>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</si>
  <si>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</si>
  <si>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</si>
  <si>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</si>
  <si>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</si>
  <si>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</si>
  <si>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</si>
  <si>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</si>
  <si>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</si>
  <si>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</si>
  <si>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</si>
  <si>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</si>
  <si>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</si>
  <si>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</si>
  <si>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</si>
  <si>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</si>
  <si>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</si>
  <si>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</si>
  <si>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</si>
  <si>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</si>
  <si>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</si>
  <si>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</si>
  <si>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</si>
  <si>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</si>
  <si>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</si>
  <si>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</si>
  <si>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</si>
  <si>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</si>
  <si>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</si>
  <si>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</si>
  <si>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</si>
  <si>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</si>
  <si>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</si>
  <si>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</si>
  <si>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</si>
  <si>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</si>
  <si>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</si>
  <si>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</si>
  <si>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</si>
  <si>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</si>
  <si>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</si>
  <si>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</si>
  <si>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</si>
  <si>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</si>
  <si>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</si>
  <si>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</si>
  <si>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</si>
  <si>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</si>
  <si>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</si>
  <si>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</si>
  <si>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</si>
  <si>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</si>
  <si>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</si>
  <si>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</si>
  <si>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</si>
  <si>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</si>
  <si>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</si>
  <si>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</si>
  <si>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</si>
  <si>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</si>
  <si>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</si>
  <si>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</si>
  <si>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</si>
  <si>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</si>
  <si>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</si>
  <si>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</si>
  <si>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</si>
  <si>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</si>
  <si>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</si>
  <si>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</si>
  <si>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</si>
  <si>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</si>
  <si>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</si>
  <si>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</si>
  <si>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</si>
  <si>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</si>
  <si>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</si>
  <si>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</si>
  <si>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</si>
  <si>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</si>
  <si>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</si>
  <si>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</si>
  <si>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</si>
  <si>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</si>
  <si>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</si>
  <si>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</si>
  <si>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</si>
  <si>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</si>
  <si>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</si>
  <si>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</si>
  <si>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</si>
  <si>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</si>
  <si>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</si>
  <si>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</si>
  <si>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</si>
  <si>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</si>
  <si>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</si>
  <si>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</si>
  <si>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</si>
  <si>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</si>
  <si>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</si>
  <si>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</si>
  <si>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</si>
  <si>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</si>
  <si>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</si>
  <si>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</si>
  <si>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</si>
  <si>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</si>
  <si>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</si>
  <si>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</si>
  <si>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</si>
  <si>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</si>
  <si>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</si>
  <si>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</si>
  <si>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</si>
  <si>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</si>
  <si>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</si>
  <si>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</si>
  <si>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</si>
  <si>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</si>
  <si>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</si>
  <si>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</si>
  <si>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</si>
  <si>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</si>
  <si>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</si>
  <si>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</si>
  <si>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</si>
  <si>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</si>
  <si>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</si>
  <si>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</si>
  <si>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</si>
  <si>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</si>
  <si>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</si>
  <si>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</si>
  <si>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</si>
  <si>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</si>
  <si>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</si>
  <si>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</si>
  <si>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</si>
  <si>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</si>
  <si>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</si>
  <si>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</si>
  <si>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</si>
  <si>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</si>
  <si>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</si>
  <si>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</si>
  <si>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</si>
  <si>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</si>
  <si>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</si>
  <si>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</si>
  <si>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</si>
  <si>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</si>
  <si>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</si>
  <si>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</si>
  <si>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</si>
  <si>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</si>
  <si>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</si>
  <si>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</si>
  <si>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</si>
  <si>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</si>
  <si>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</si>
  <si>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</si>
  <si>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</si>
  <si>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</si>
  <si>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</si>
  <si>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</si>
  <si>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</si>
  <si>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</si>
  <si>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</si>
  <si>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</si>
  <si>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</si>
  <si>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</si>
  <si>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</si>
  <si>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</si>
  <si>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</si>
  <si>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</si>
  <si>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</si>
  <si>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</si>
  <si>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</si>
  <si>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</si>
  <si>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</si>
  <si>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</si>
  <si>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</si>
  <si>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</si>
  <si>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</si>
  <si>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</si>
  <si>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</si>
  <si>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</si>
  <si>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</si>
  <si>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</si>
  <si>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</si>
  <si>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</si>
  <si>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</si>
  <si>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</si>
  <si>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</si>
  <si>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</si>
  <si>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</si>
  <si>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</si>
  <si>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</si>
  <si>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</si>
  <si>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</si>
  <si>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</si>
  <si>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</si>
  <si>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</si>
  <si>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</si>
  <si>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</si>
  <si>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</si>
  <si>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</si>
  <si>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</si>
  <si>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</si>
  <si>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</si>
  <si>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</si>
  <si>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</si>
  <si>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</si>
  <si>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</si>
  <si>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</si>
  <si>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</si>
  <si>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</si>
  <si>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</si>
  <si>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</si>
  <si>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</si>
  <si>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</si>
  <si>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</si>
  <si>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</si>
  <si>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</si>
  <si>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</si>
  <si>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</si>
  <si>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</si>
  <si>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</si>
  <si>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</si>
  <si>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</si>
  <si>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</si>
  <si>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</si>
  <si>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</si>
  <si>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</si>
  <si>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</si>
  <si>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</si>
  <si>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</si>
  <si>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</si>
  <si>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</si>
  <si>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</si>
  <si>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</si>
  <si>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</si>
  <si>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</si>
  <si>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</si>
  <si>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</si>
  <si>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</si>
  <si>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</si>
  <si>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</si>
  <si>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</si>
  <si>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</si>
  <si>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</si>
  <si>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</si>
  <si>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</si>
  <si>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</si>
  <si>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</si>
  <si>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</si>
  <si>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</si>
  <si>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</si>
  <si>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</si>
  <si>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</si>
  <si>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</si>
  <si>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</si>
  <si>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</si>
  <si>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</si>
  <si>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</si>
  <si>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</si>
  <si>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</si>
  <si>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</si>
  <si>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</si>
  <si>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</si>
  <si>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</si>
  <si>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</si>
  <si>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</si>
  <si>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</si>
  <si>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</si>
  <si>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</si>
  <si>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</si>
  <si>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</si>
  <si>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</si>
  <si>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</si>
  <si>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</si>
  <si>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</si>
  <si>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</si>
  <si>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</si>
  <si>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</si>
  <si>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</si>
  <si>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</si>
  <si>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</si>
  <si>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</si>
  <si>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</si>
  <si>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</si>
  <si>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</si>
  <si>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</si>
  <si>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</si>
  <si>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</si>
  <si>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</si>
  <si>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</si>
  <si>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</si>
  <si>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</si>
  <si>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</si>
  <si>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</si>
  <si>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</si>
  <si>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</si>
  <si>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</si>
  <si>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</si>
  <si>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</si>
  <si>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</si>
  <si>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</si>
  <si>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</si>
  <si>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</si>
  <si>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</si>
  <si>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</si>
  <si>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</si>
  <si>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</si>
  <si>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</si>
  <si>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</si>
  <si>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</si>
  <si>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</si>
  <si>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</si>
  <si>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</si>
  <si>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</si>
  <si>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</si>
  <si>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</si>
  <si>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</si>
  <si>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</si>
  <si>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</si>
  <si>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</si>
  <si>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</si>
  <si>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</si>
  <si>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</si>
  <si>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</si>
  <si>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</si>
  <si>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</si>
  <si>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</si>
  <si>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</si>
  <si>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</si>
  <si>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</si>
  <si>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</si>
  <si>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</si>
  <si>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</si>
  <si>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</si>
  <si>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</si>
  <si>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</si>
  <si>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</si>
  <si>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</si>
  <si>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</si>
  <si>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</si>
  <si>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</si>
  <si>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</si>
  <si>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</si>
  <si>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</si>
  <si>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</si>
  <si>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</si>
  <si>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</si>
  <si>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</si>
  <si>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</si>
  <si>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</si>
  <si>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</si>
  <si>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</si>
  <si>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</si>
  <si>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</si>
  <si>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</si>
  <si>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</si>
  <si>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</si>
  <si>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</si>
  <si>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</si>
  <si>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</si>
  <si>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</si>
  <si>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</si>
  <si>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</si>
  <si>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</si>
  <si>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</si>
  <si>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</si>
  <si>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</si>
  <si>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</si>
  <si>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</si>
  <si>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</si>
  <si>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</si>
  <si>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</si>
  <si>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</si>
  <si>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</si>
  <si>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</si>
  <si>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</si>
  <si>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</si>
  <si>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</si>
  <si>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</si>
  <si>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</si>
  <si>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</si>
  <si>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</si>
  <si>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</si>
  <si>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</si>
  <si>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</si>
  <si>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</si>
  <si>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</si>
  <si>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</si>
  <si>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</si>
  <si>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</si>
  <si>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</si>
  <si>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</si>
  <si>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</si>
  <si>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</si>
  <si>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</si>
  <si>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</si>
  <si>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</si>
  <si>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</si>
  <si>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</si>
  <si>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</si>
  <si>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</si>
  <si>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</si>
  <si>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</si>
  <si>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</si>
  <si>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</si>
  <si>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</si>
  <si>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</si>
  <si>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</si>
  <si>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</si>
  <si>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</si>
  <si>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</si>
  <si>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</si>
  <si>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</si>
  <si>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</si>
  <si>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</si>
  <si>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</si>
  <si>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</si>
  <si>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</si>
  <si>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</si>
  <si>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</si>
  <si>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</si>
  <si>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</si>
  <si>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</si>
  <si>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</si>
  <si>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</si>
  <si>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</si>
  <si>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</si>
  <si>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</si>
  <si>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</si>
  <si>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</si>
  <si>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</si>
  <si>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</si>
  <si>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</si>
  <si>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</si>
  <si>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</si>
  <si>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</si>
  <si>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</si>
  <si>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</si>
  <si>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</si>
  <si>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</si>
  <si>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</si>
  <si>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</si>
  <si>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</si>
  <si>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</si>
  <si>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</si>
  <si>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</si>
  <si>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</si>
  <si>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</si>
  <si>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</si>
  <si>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</si>
  <si>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</si>
  <si>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</si>
  <si>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</si>
  <si>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</si>
  <si>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</si>
  <si>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</si>
  <si>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</si>
  <si>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</si>
  <si>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</si>
  <si>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</si>
  <si>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</si>
  <si>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</si>
  <si>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</si>
  <si>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</si>
  <si>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</si>
  <si>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</si>
  <si>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</si>
  <si>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</si>
  <si>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</si>
  <si>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</si>
  <si>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</si>
  <si>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</si>
  <si>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</si>
  <si>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</si>
  <si>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</si>
  <si>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</si>
  <si>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</si>
  <si>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</si>
  <si>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</si>
  <si>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</si>
  <si>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</si>
  <si>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</si>
  <si>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</si>
  <si>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</si>
  <si>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</si>
  <si>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</si>
  <si>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</si>
  <si>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</si>
  <si>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</si>
  <si>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</si>
  <si>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</si>
  <si>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</si>
  <si>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</si>
  <si>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</si>
  <si>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</si>
  <si>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</si>
  <si>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</si>
  <si>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</si>
  <si>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</si>
  <si>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</si>
  <si>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</si>
  <si>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</si>
  <si>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</si>
  <si>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</si>
  <si>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</si>
  <si>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</si>
  <si>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</si>
  <si>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</si>
  <si>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</si>
  <si>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</si>
  <si>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</si>
  <si>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</si>
  <si>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</si>
  <si>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</si>
  <si>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</si>
  <si>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</si>
  <si>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</si>
  <si>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</si>
  <si>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</si>
  <si>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</si>
  <si>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</si>
  <si>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</si>
  <si>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</si>
  <si>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</si>
  <si>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</si>
  <si>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</si>
  <si>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</si>
  <si>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</si>
  <si>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</si>
  <si>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</si>
  <si>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</si>
  <si>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</si>
  <si>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</si>
  <si>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</si>
  <si>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</si>
  <si>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</si>
  <si>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</si>
  <si>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</si>
  <si>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</si>
  <si>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</si>
  <si>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</si>
  <si>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</si>
  <si>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</si>
  <si>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</si>
  <si>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</si>
  <si>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</si>
  <si>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</si>
  <si>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</si>
  <si>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</si>
  <si>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</si>
  <si>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</si>
  <si>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</si>
  <si>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</si>
  <si>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</si>
  <si>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</si>
  <si>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</si>
  <si>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</si>
  <si>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</si>
  <si>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</si>
  <si>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</si>
  <si>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</si>
  <si>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</si>
  <si>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</si>
  <si>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</si>
  <si>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</si>
  <si>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</si>
  <si>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</si>
  <si>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</si>
  <si>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</si>
  <si>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</si>
  <si>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</si>
  <si>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</si>
  <si>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</si>
  <si>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</si>
  <si>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</si>
  <si>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</si>
  <si>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</si>
  <si>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</si>
  <si>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</si>
  <si>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</si>
  <si>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</si>
  <si>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</si>
  <si>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</si>
  <si>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</si>
  <si>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</si>
  <si>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</si>
  <si>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</si>
  <si>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</si>
  <si>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</si>
  <si>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</si>
  <si>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</si>
  <si>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</si>
  <si>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</si>
  <si>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</si>
  <si>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</si>
  <si>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</si>
  <si>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</si>
  <si>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</si>
  <si>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</si>
  <si>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</si>
  <si>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</si>
  <si>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</si>
  <si>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</si>
  <si>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</si>
  <si>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</si>
  <si>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</si>
  <si>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</si>
  <si>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</si>
  <si>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</si>
  <si>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</si>
  <si>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</si>
  <si>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</si>
  <si>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</si>
  <si>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</si>
  <si>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</si>
  <si>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</si>
  <si>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</si>
  <si>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</si>
  <si>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</si>
  <si>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</si>
  <si>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</si>
  <si>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</si>
  <si>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</si>
  <si>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</si>
  <si>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</si>
  <si>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</si>
  <si>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</si>
  <si>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</si>
  <si>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</si>
  <si>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</si>
  <si>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</si>
  <si>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</si>
  <si>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</si>
  <si>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</si>
  <si>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</si>
  <si>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</si>
  <si>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</si>
  <si>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</si>
  <si>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</si>
  <si>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</si>
  <si>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</si>
  <si>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</si>
  <si>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</si>
  <si>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</si>
  <si>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</si>
  <si>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</si>
  <si>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</si>
  <si>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</si>
  <si>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</si>
  <si>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</si>
  <si>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</si>
  <si>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</si>
  <si>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</si>
  <si>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</si>
  <si>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</si>
  <si>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</si>
  <si>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</si>
  <si>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</si>
  <si>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</si>
  <si>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</si>
  <si>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</si>
  <si>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</si>
  <si>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</si>
  <si>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</si>
  <si>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</si>
  <si>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</si>
  <si>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</si>
  <si>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</si>
  <si>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</si>
  <si>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</si>
  <si>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</si>
  <si>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</si>
  <si>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</si>
  <si>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</si>
  <si>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</si>
  <si>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</si>
  <si>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</si>
  <si>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</si>
  <si>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</si>
  <si>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</si>
  <si>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</si>
  <si>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</si>
  <si>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</si>
  <si>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</si>
  <si>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</si>
  <si>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</si>
  <si>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</si>
  <si>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</si>
  <si>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</si>
  <si>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</si>
  <si>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</si>
  <si>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</si>
  <si>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</si>
  <si>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</si>
  <si>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</si>
  <si>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</si>
  <si>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</si>
  <si>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</si>
  <si>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</si>
  <si>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</si>
  <si>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</si>
  <si>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</si>
  <si>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</si>
  <si>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</si>
  <si>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</si>
  <si>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</si>
  <si>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</si>
  <si>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</si>
  <si>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</si>
  <si>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</si>
  <si>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</si>
  <si>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</si>
  <si>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</si>
  <si>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</si>
  <si>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</si>
  <si>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</si>
  <si>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</si>
  <si>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</si>
  <si>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</si>
  <si>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</si>
  <si>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</si>
  <si>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</si>
  <si>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</si>
  <si>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</si>
  <si>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</si>
  <si>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</si>
  <si>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</si>
  <si>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</si>
  <si>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</si>
  <si>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</si>
  <si>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</si>
  <si>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</si>
  <si>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</si>
  <si>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</si>
  <si>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</si>
  <si>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</si>
  <si>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</si>
  <si>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</si>
  <si>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</si>
  <si>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</si>
  <si>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</si>
  <si>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</si>
  <si>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</si>
  <si>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</si>
  <si>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</si>
  <si>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</si>
  <si>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</si>
  <si>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</si>
  <si>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</si>
  <si>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</si>
  <si>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</si>
  <si>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</si>
  <si>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</si>
  <si>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</si>
  <si>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</si>
  <si>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</si>
  <si>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</si>
  <si>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</si>
  <si>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</si>
  <si>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</si>
  <si>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</si>
  <si>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</si>
  <si>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</si>
  <si>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</si>
  <si>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</si>
  <si>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</si>
  <si>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</si>
  <si>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</si>
  <si>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</si>
  <si>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</si>
  <si>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</si>
  <si>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</si>
  <si>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</si>
  <si>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</si>
  <si>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</si>
  <si>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</si>
  <si>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</si>
  <si>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</si>
  <si>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</si>
  <si>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</si>
  <si>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</si>
  <si>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</si>
  <si>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</si>
  <si>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</si>
  <si>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</si>
  <si>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</si>
  <si>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</si>
  <si>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</si>
  <si>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</si>
  <si>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</si>
  <si>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</si>
  <si>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</si>
  <si>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</si>
  <si>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</si>
  <si>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</si>
  <si>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</si>
  <si>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</si>
  <si>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</si>
  <si>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</si>
  <si>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</si>
  <si>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</si>
  <si>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</si>
  <si>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</si>
  <si>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</si>
  <si>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</si>
  <si>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</si>
  <si>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</si>
  <si>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</si>
  <si>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</si>
  <si>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</si>
  <si>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</si>
  <si>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</si>
  <si>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</si>
  <si>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</si>
  <si>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</si>
  <si>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</si>
  <si>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</si>
  <si>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</si>
  <si>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</si>
  <si>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</si>
  <si>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</si>
  <si>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</si>
  <si>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</si>
  <si>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</si>
  <si>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</si>
  <si>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</si>
  <si>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</si>
  <si>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</si>
  <si>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</si>
  <si>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</si>
  <si>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</si>
  <si>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</si>
  <si>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</si>
  <si>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</si>
  <si>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</si>
  <si>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</si>
  <si>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</si>
  <si>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</si>
  <si>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</si>
  <si>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</si>
  <si>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</si>
  <si>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</si>
  <si>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</si>
  <si>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</si>
  <si>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</si>
  <si>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</si>
  <si>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</si>
  <si>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</si>
  <si>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</si>
  <si>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</si>
  <si>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</si>
  <si>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</si>
  <si>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</si>
  <si>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</si>
  <si>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</si>
  <si>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</si>
  <si>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</si>
  <si>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</si>
  <si>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</si>
  <si>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</si>
  <si>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</si>
  <si>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</si>
  <si>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</si>
  <si>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</si>
  <si>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</si>
  <si>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</si>
  <si>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</si>
  <si>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</si>
  <si>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</si>
  <si>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</si>
  <si>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</si>
  <si>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</si>
  <si>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</si>
  <si>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</si>
  <si>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</si>
  <si>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</si>
  <si>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</si>
  <si>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</si>
  <si>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</si>
  <si>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</si>
  <si>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</si>
  <si>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</si>
  <si>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</si>
  <si>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</si>
  <si>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</si>
  <si>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</si>
  <si>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</si>
  <si>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</si>
  <si>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</si>
  <si>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</si>
  <si>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</si>
  <si>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</si>
  <si>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</si>
  <si>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</si>
  <si>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</si>
  <si>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</si>
  <si>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</si>
  <si>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</si>
  <si>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</si>
  <si>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</si>
  <si>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</si>
  <si>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</si>
  <si>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</si>
  <si>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</si>
  <si>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</si>
  <si>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</si>
  <si>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</si>
  <si>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</si>
  <si>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</si>
  <si>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</si>
  <si>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</si>
  <si>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</si>
  <si>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</si>
  <si>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</si>
  <si>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</si>
  <si>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</si>
  <si>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</si>
  <si>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</si>
  <si>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</si>
  <si>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</si>
  <si>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</si>
  <si>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</si>
  <si>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</si>
  <si>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</si>
  <si>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</si>
  <si>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</si>
  <si>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</si>
  <si>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</si>
  <si>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</si>
  <si>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</si>
  <si>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</si>
  <si>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</si>
  <si>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</si>
  <si>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</si>
  <si>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</si>
  <si>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</si>
  <si>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</si>
  <si>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</si>
  <si>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</si>
  <si>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</si>
  <si>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</si>
  <si>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</si>
  <si>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</si>
  <si>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</si>
  <si>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</si>
  <si>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</si>
  <si>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</si>
  <si>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</si>
  <si>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</si>
  <si>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</si>
  <si>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</si>
  <si>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</si>
  <si>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</si>
  <si>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</si>
  <si>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</si>
  <si>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</si>
  <si>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</si>
  <si>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</si>
  <si>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</si>
  <si>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</si>
  <si>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</si>
  <si>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</si>
  <si>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</si>
  <si>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</si>
  <si>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</si>
  <si>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</si>
  <si>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</si>
  <si>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</si>
  <si>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</si>
  <si>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</si>
  <si>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</si>
  <si>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</si>
  <si>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</si>
  <si>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</si>
  <si>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</si>
  <si>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</si>
  <si>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</si>
  <si>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</si>
  <si>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</si>
  <si>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</si>
  <si>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</si>
  <si>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</si>
  <si>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</si>
  <si>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</si>
  <si>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</si>
  <si>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</si>
  <si>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</si>
  <si>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</si>
  <si>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</si>
  <si>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</si>
  <si>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</si>
  <si>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</si>
  <si>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</si>
  <si>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</si>
  <si>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</si>
  <si>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</si>
  <si>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</si>
  <si>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</si>
  <si>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</si>
  <si>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</si>
  <si>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</si>
  <si>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</si>
  <si>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</si>
  <si>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</si>
  <si>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</si>
  <si>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</si>
  <si>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</si>
  <si>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</si>
  <si>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</si>
  <si>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</si>
  <si>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</si>
  <si>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</si>
  <si>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</si>
  <si>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</si>
  <si>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</si>
  <si>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</si>
  <si>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</si>
  <si>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</si>
  <si>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</si>
  <si>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2021-5-05003552020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</si>
</sst>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Currency [0]" xfId="1" builtinId="7"/>
    <cellStyle name="Hyperlink" xfId="4" builtinId="8"/>
    <cellStyle name="Normal" xfId="0" builtinId="0"/>
    <cellStyle name="Normal 2" xfId="2" xr:uid="{00000000-0005-0000-0000-000003000000}"/>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7" zoomScale="89" zoomScaleNormal="89" zoomScaleSheetLayoutView="40" zoomScalePageLayoutView="40" workbookViewId="0">
      <selection activeCell="F7" sqref="F7"/>
    </sheetView>
  </sheetViews>
  <sheetFormatPr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44140625" style="4" customWidth="1"/>
    <col min="14" max="14" width="22.4414062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4414062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2654</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3" t="str">
        <f>HYPERLINK("#MI_Oferente_Singular!B20","IDENTIFICACIÓN DEL OFERENTE")</f>
        <v>IDENTIFICACIÓN DEL OFERENTE</v>
      </c>
      <c r="C8" s="162"/>
      <c r="D8" s="48"/>
      <c r="E8" s="178" t="str">
        <f>HYPERLINK("#MI_Oferente_Singular!A114","CAPACIDAD RESIDUAL")</f>
        <v>CAPACIDAD RESIDUAL</v>
      </c>
      <c r="F8" s="179"/>
      <c r="G8" s="18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5">
      <c r="A9" s="42"/>
      <c r="B9" s="163" t="str">
        <f>HYPERLINK("#MI_Oferente_Singular!H17","DATOS CONTRATO INVITACIÓN")</f>
        <v>DATOS CONTRATO INVITACIÓN</v>
      </c>
      <c r="C9" s="48"/>
      <c r="D9" s="162"/>
      <c r="E9" s="178" t="str">
        <f>HYPERLINK("#MI_Oferente_Singular!A162","TALENTO HUMANO")</f>
        <v>TALENTO HUMANO</v>
      </c>
      <c r="F9" s="179"/>
      <c r="G9" s="18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5">
      <c r="A10" s="42"/>
      <c r="B10" s="163" t="str">
        <f>HYPERLINK("#MI_Oferente_Singular!A48","EXPERIENCIA TERRITORIAL")</f>
        <v>EXPERIENCIA TERRITORIAL</v>
      </c>
      <c r="C10" s="48"/>
      <c r="D10" s="48"/>
      <c r="E10" s="178" t="str">
        <f>HYPERLINK("#MI_Oferente_Singular!F162","INFRAESTRUCTURA")</f>
        <v>INFRAESTRUCTURA</v>
      </c>
      <c r="F10" s="179"/>
      <c r="G10" s="180"/>
      <c r="H10" s="164"/>
      <c r="I10" s="16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4" t="s">
        <v>2704</v>
      </c>
      <c r="D15" s="35"/>
      <c r="E15" s="35"/>
      <c r="F15" s="5"/>
      <c r="G15" s="32" t="s">
        <v>1168</v>
      </c>
      <c r="H15" s="103" t="s">
        <v>36</v>
      </c>
      <c r="I15" s="32" t="s">
        <v>2624</v>
      </c>
      <c r="J15" s="108" t="s">
        <v>2626</v>
      </c>
      <c r="L15" s="204" t="s">
        <v>8</v>
      </c>
      <c r="M15" s="204"/>
      <c r="N15" s="11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1" t="s">
        <v>2639</v>
      </c>
      <c r="I19" s="130" t="s">
        <v>11</v>
      </c>
      <c r="J19" s="131" t="s">
        <v>10</v>
      </c>
      <c r="K19" s="131" t="s">
        <v>2609</v>
      </c>
      <c r="L19" s="131" t="s">
        <v>1161</v>
      </c>
      <c r="M19" s="131" t="s">
        <v>1162</v>
      </c>
      <c r="N19" s="132" t="s">
        <v>2610</v>
      </c>
      <c r="O19" s="127"/>
      <c r="Q19" s="51"/>
      <c r="R19" s="51"/>
    </row>
    <row r="20" spans="1:23" ht="30" customHeight="1" x14ac:dyDescent="0.3">
      <c r="A20" s="9"/>
      <c r="B20" s="109">
        <v>900943875</v>
      </c>
      <c r="C20" s="5"/>
      <c r="D20" s="73"/>
      <c r="E20" s="5"/>
      <c r="F20" s="5"/>
      <c r="G20" s="5"/>
      <c r="H20" s="181"/>
      <c r="I20" s="137" t="s">
        <v>36</v>
      </c>
      <c r="J20" s="138" t="s">
        <v>38</v>
      </c>
      <c r="K20" s="139">
        <v>715152400</v>
      </c>
      <c r="L20" s="140">
        <v>44243</v>
      </c>
      <c r="M20" s="140">
        <v>44561</v>
      </c>
      <c r="N20" s="125">
        <f>+(M20-L20)/30</f>
        <v>10.6</v>
      </c>
      <c r="O20" s="128"/>
      <c r="U20" s="124"/>
      <c r="V20" s="105">
        <f ca="1">NOW()</f>
        <v>44194.44494212963</v>
      </c>
      <c r="W20" s="105">
        <f ca="1">NOW()</f>
        <v>44194.44494212963</v>
      </c>
    </row>
    <row r="21" spans="1:23" ht="30" customHeight="1" outlineLevel="1" x14ac:dyDescent="0.3">
      <c r="A21" s="9"/>
      <c r="B21" s="71"/>
      <c r="C21" s="5"/>
      <c r="D21" s="5"/>
      <c r="E21" s="5"/>
      <c r="F21" s="5"/>
      <c r="G21" s="5"/>
      <c r="H21" s="70"/>
      <c r="I21" s="137"/>
      <c r="J21" s="138"/>
      <c r="K21" s="139"/>
      <c r="L21" s="140"/>
      <c r="M21" s="140"/>
      <c r="N21" s="125">
        <f t="shared" ref="N21:N35" si="0">+(M21-L21)/30</f>
        <v>0</v>
      </c>
      <c r="O21" s="129"/>
    </row>
    <row r="22" spans="1:23" ht="30" customHeight="1" outlineLevel="1" x14ac:dyDescent="0.3">
      <c r="A22" s="9"/>
      <c r="B22" s="71"/>
      <c r="C22" s="5"/>
      <c r="D22" s="5"/>
      <c r="E22" s="5"/>
      <c r="F22" s="5"/>
      <c r="G22" s="5"/>
      <c r="H22" s="70"/>
      <c r="I22" s="137"/>
      <c r="J22" s="138"/>
      <c r="K22" s="139"/>
      <c r="L22" s="140"/>
      <c r="M22" s="140"/>
      <c r="N22" s="126">
        <f t="shared" ref="N22:N33" si="1">+(M22-L22)/30</f>
        <v>0</v>
      </c>
      <c r="O22" s="129"/>
    </row>
    <row r="23" spans="1:23" ht="30" customHeight="1" outlineLevel="1" x14ac:dyDescent="0.3">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3">
      <c r="A24" s="9"/>
      <c r="B24" s="101"/>
      <c r="C24" s="21"/>
      <c r="D24" s="21"/>
      <c r="E24" s="21"/>
      <c r="F24" s="5"/>
      <c r="G24" s="5"/>
      <c r="H24" s="70"/>
      <c r="I24" s="137"/>
      <c r="J24" s="138"/>
      <c r="K24" s="139"/>
      <c r="L24" s="140"/>
      <c r="M24" s="140"/>
      <c r="N24" s="126">
        <f t="shared" si="1"/>
        <v>0</v>
      </c>
      <c r="O24" s="129"/>
    </row>
    <row r="25" spans="1:23" ht="30" customHeight="1" outlineLevel="1" x14ac:dyDescent="0.3">
      <c r="A25" s="9"/>
      <c r="B25" s="101"/>
      <c r="C25" s="21"/>
      <c r="D25" s="21"/>
      <c r="E25" s="21"/>
      <c r="F25" s="5"/>
      <c r="G25" s="5"/>
      <c r="H25" s="70"/>
      <c r="I25" s="137"/>
      <c r="J25" s="138"/>
      <c r="K25" s="139"/>
      <c r="L25" s="140"/>
      <c r="M25" s="140"/>
      <c r="N25" s="126">
        <f t="shared" si="1"/>
        <v>0</v>
      </c>
      <c r="O25" s="129"/>
    </row>
    <row r="26" spans="1:23" ht="30" customHeight="1" outlineLevel="1" x14ac:dyDescent="0.3">
      <c r="A26" s="9"/>
      <c r="B26" s="101"/>
      <c r="C26" s="21"/>
      <c r="D26" s="21"/>
      <c r="E26" s="21"/>
      <c r="F26" s="5"/>
      <c r="G26" s="5"/>
      <c r="H26" s="70"/>
      <c r="I26" s="137"/>
      <c r="J26" s="138"/>
      <c r="K26" s="139"/>
      <c r="L26" s="140"/>
      <c r="M26" s="140"/>
      <c r="N26" s="126">
        <f t="shared" si="1"/>
        <v>0</v>
      </c>
      <c r="O26" s="129"/>
    </row>
    <row r="27" spans="1:23" ht="30" customHeight="1" outlineLevel="1" x14ac:dyDescent="0.3">
      <c r="A27" s="9"/>
      <c r="B27" s="101"/>
      <c r="C27" s="21"/>
      <c r="D27" s="21"/>
      <c r="E27" s="21"/>
      <c r="F27" s="5"/>
      <c r="G27" s="5"/>
      <c r="H27" s="70"/>
      <c r="I27" s="137"/>
      <c r="J27" s="138"/>
      <c r="K27" s="139"/>
      <c r="L27" s="140"/>
      <c r="M27" s="140"/>
      <c r="N27" s="126">
        <f t="shared" si="1"/>
        <v>0</v>
      </c>
      <c r="O27" s="129"/>
    </row>
    <row r="28" spans="1:23" ht="30" customHeight="1" outlineLevel="1" x14ac:dyDescent="0.3">
      <c r="A28" s="9"/>
      <c r="B28" s="101"/>
      <c r="C28" s="21"/>
      <c r="D28" s="21"/>
      <c r="E28" s="21"/>
      <c r="F28" s="5"/>
      <c r="G28" s="5"/>
      <c r="H28" s="70"/>
      <c r="I28" s="137"/>
      <c r="J28" s="138"/>
      <c r="K28" s="139"/>
      <c r="L28" s="140"/>
      <c r="M28" s="140"/>
      <c r="N28" s="126">
        <f t="shared" si="1"/>
        <v>0</v>
      </c>
      <c r="O28" s="129"/>
    </row>
    <row r="29" spans="1:23" ht="30" customHeight="1" outlineLevel="1" x14ac:dyDescent="0.3">
      <c r="A29" s="9"/>
      <c r="B29" s="71"/>
      <c r="C29" s="5"/>
      <c r="D29" s="5"/>
      <c r="E29" s="5"/>
      <c r="F29" s="5"/>
      <c r="G29" s="5"/>
      <c r="H29" s="70"/>
      <c r="I29" s="137"/>
      <c r="J29" s="138"/>
      <c r="K29" s="139"/>
      <c r="L29" s="140"/>
      <c r="M29" s="140"/>
      <c r="N29" s="126">
        <f t="shared" si="1"/>
        <v>0</v>
      </c>
      <c r="O29" s="129"/>
    </row>
    <row r="30" spans="1:23" ht="30" customHeight="1" outlineLevel="1" x14ac:dyDescent="0.3">
      <c r="A30" s="9"/>
      <c r="B30" s="71"/>
      <c r="C30" s="5"/>
      <c r="D30" s="5"/>
      <c r="E30" s="5"/>
      <c r="F30" s="5"/>
      <c r="G30" s="5"/>
      <c r="H30" s="70"/>
      <c r="I30" s="137"/>
      <c r="J30" s="138"/>
      <c r="K30" s="139"/>
      <c r="L30" s="140"/>
      <c r="M30" s="140"/>
      <c r="N30" s="126">
        <f t="shared" si="1"/>
        <v>0</v>
      </c>
      <c r="O30" s="129"/>
    </row>
    <row r="31" spans="1:23" ht="30" customHeight="1" outlineLevel="1" x14ac:dyDescent="0.3">
      <c r="A31" s="9"/>
      <c r="B31" s="71"/>
      <c r="C31" s="5"/>
      <c r="D31" s="5"/>
      <c r="E31" s="5"/>
      <c r="F31" s="5"/>
      <c r="G31" s="5"/>
      <c r="H31" s="70"/>
      <c r="I31" s="137"/>
      <c r="J31" s="138"/>
      <c r="K31" s="139"/>
      <c r="L31" s="140"/>
      <c r="M31" s="140"/>
      <c r="N31" s="126">
        <f t="shared" si="1"/>
        <v>0</v>
      </c>
      <c r="O31" s="129"/>
    </row>
    <row r="32" spans="1:23" ht="30" customHeight="1" outlineLevel="1" x14ac:dyDescent="0.3">
      <c r="A32" s="9"/>
      <c r="B32" s="71"/>
      <c r="C32" s="5"/>
      <c r="D32" s="5"/>
      <c r="E32" s="5"/>
      <c r="F32" s="5"/>
      <c r="G32" s="5"/>
      <c r="H32" s="70"/>
      <c r="I32" s="137"/>
      <c r="J32" s="138"/>
      <c r="K32" s="139"/>
      <c r="L32" s="140"/>
      <c r="M32" s="140"/>
      <c r="N32" s="126">
        <f t="shared" si="1"/>
        <v>0</v>
      </c>
      <c r="O32" s="129"/>
    </row>
    <row r="33" spans="1:16" ht="30" customHeight="1" outlineLevel="1" x14ac:dyDescent="0.3">
      <c r="A33" s="9"/>
      <c r="B33" s="71"/>
      <c r="C33" s="5"/>
      <c r="D33" s="5"/>
      <c r="E33" s="5"/>
      <c r="F33" s="5"/>
      <c r="G33" s="5"/>
      <c r="H33" s="70"/>
      <c r="I33" s="137"/>
      <c r="J33" s="138"/>
      <c r="K33" s="139"/>
      <c r="L33" s="140"/>
      <c r="M33" s="140"/>
      <c r="N33" s="126">
        <f t="shared" si="1"/>
        <v>0</v>
      </c>
      <c r="O33" s="129"/>
    </row>
    <row r="34" spans="1:16" ht="30" customHeight="1" outlineLevel="1" x14ac:dyDescent="0.3">
      <c r="A34" s="9"/>
      <c r="B34" s="71"/>
      <c r="C34" s="5"/>
      <c r="D34" s="5"/>
      <c r="E34" s="5"/>
      <c r="F34" s="5"/>
      <c r="G34" s="5"/>
      <c r="H34" s="70"/>
      <c r="I34" s="137"/>
      <c r="J34" s="138"/>
      <c r="K34" s="139"/>
      <c r="L34" s="140"/>
      <c r="M34" s="140"/>
      <c r="N34" s="126">
        <f t="shared" si="0"/>
        <v>0</v>
      </c>
      <c r="O34" s="129"/>
    </row>
    <row r="35" spans="1:16" ht="30" customHeight="1" outlineLevel="1" x14ac:dyDescent="0.3">
      <c r="A35" s="9"/>
      <c r="B35" s="71"/>
      <c r="C35" s="5"/>
      <c r="D35" s="5"/>
      <c r="E35" s="5"/>
      <c r="F35" s="5"/>
      <c r="G35" s="5"/>
      <c r="H35" s="70"/>
      <c r="I35" s="137"/>
      <c r="J35" s="138"/>
      <c r="K35" s="139"/>
      <c r="L35" s="140"/>
      <c r="M35" s="140"/>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19"/>
      <c r="I37" s="120"/>
      <c r="J37" s="120"/>
      <c r="K37" s="120"/>
      <c r="L37" s="120"/>
      <c r="M37" s="120"/>
      <c r="N37" s="120"/>
      <c r="O37" s="121"/>
    </row>
    <row r="38" spans="1:16" ht="21" customHeight="1" x14ac:dyDescent="0.3">
      <c r="A38" s="9"/>
      <c r="B38" s="173" t="str">
        <f>VLOOKUP(B20,EAS!A2:B1439,2,0)</f>
        <v>FUNDACIÓN COLOMBIANA CON SEGURIDAD ALIMENTARIA Y NUTRICIONAL</v>
      </c>
      <c r="C38" s="173"/>
      <c r="D38" s="173"/>
      <c r="E38" s="173"/>
      <c r="F38" s="173"/>
      <c r="G38" s="5"/>
      <c r="H38" s="122"/>
      <c r="I38" s="185" t="s">
        <v>7</v>
      </c>
      <c r="J38" s="185"/>
      <c r="K38" s="185"/>
      <c r="L38" s="185"/>
      <c r="M38" s="185"/>
      <c r="N38" s="185"/>
      <c r="O38" s="123"/>
    </row>
    <row r="39" spans="1:16" ht="42.9" customHeight="1" thickBot="1" x14ac:dyDescent="0.35">
      <c r="A39" s="10"/>
      <c r="B39" s="11"/>
      <c r="C39" s="11"/>
      <c r="D39" s="11"/>
      <c r="E39" s="11"/>
      <c r="F39" s="11"/>
      <c r="G39" s="11"/>
      <c r="H39" s="10"/>
      <c r="I39" s="217" t="s">
        <v>2703</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2655</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3">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3">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3">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3">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5">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5">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5">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5">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3">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3">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3">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3">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3">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3">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3">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3">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3">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3">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3">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3">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3">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3">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3">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3">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3">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3">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3">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3">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3">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3">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3">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3">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3">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3">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3">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3">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3">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3">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3">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3">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3">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3">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3">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3">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3">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3">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3">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3">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3">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3">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3">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3">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3">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3">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3">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3">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3">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3">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2656</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5">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3">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3">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3">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3">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3">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3">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3">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3">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3">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5">
      <c r="O161" s="163"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45"/>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46"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2658</v>
      </c>
      <c r="C168" s="218"/>
      <c r="D168" s="218"/>
      <c r="E168" s="8"/>
      <c r="F168" s="5"/>
      <c r="H168" s="81" t="s">
        <v>2657</v>
      </c>
      <c r="I168" s="241"/>
      <c r="J168" s="242"/>
      <c r="K168" s="242"/>
      <c r="L168" s="242"/>
      <c r="M168" s="242"/>
      <c r="N168" s="242"/>
      <c r="O168" s="243"/>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2668</v>
      </c>
      <c r="B172" s="176"/>
      <c r="C172" s="176"/>
      <c r="D172" s="176"/>
      <c r="E172" s="176"/>
      <c r="F172" s="176"/>
      <c r="G172" s="176"/>
      <c r="H172" s="176"/>
      <c r="I172" s="176"/>
      <c r="J172" s="176"/>
      <c r="K172" s="176"/>
      <c r="L172" s="176"/>
      <c r="M172" s="176"/>
      <c r="N172" s="176"/>
      <c r="O172" s="177"/>
      <c r="P172" s="76"/>
    </row>
    <row r="173" spans="1:28" ht="15" customHeight="1" x14ac:dyDescent="0.3">
      <c r="A173" s="190" t="s">
        <v>2674</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2669</v>
      </c>
      <c r="C176" s="206"/>
      <c r="D176" s="206"/>
      <c r="E176" s="206"/>
      <c r="F176" s="206"/>
      <c r="G176" s="206"/>
      <c r="H176" s="20"/>
      <c r="I176" s="213" t="s">
        <v>2675</v>
      </c>
      <c r="J176" s="214"/>
      <c r="K176" s="214"/>
      <c r="L176" s="214"/>
      <c r="M176" s="214"/>
      <c r="O176" s="163"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4" x14ac:dyDescent="0.3">
      <c r="A178" s="9"/>
      <c r="B178" s="210"/>
      <c r="C178" s="211"/>
      <c r="D178" s="212"/>
      <c r="E178" s="155"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2"/>
      <c r="Z178" s="153" t="str">
        <f>IF(Y178&gt;0,SUM(E180+Y178),"")</f>
        <v/>
      </c>
      <c r="AA178" s="19"/>
      <c r="AB178" s="19"/>
    </row>
    <row r="179" spans="1:28" ht="23.4" x14ac:dyDescent="0.3">
      <c r="A179" s="9"/>
      <c r="B179" s="216" t="s">
        <v>2669</v>
      </c>
      <c r="C179" s="216"/>
      <c r="D179" s="216"/>
      <c r="E179" s="159">
        <v>0.02</v>
      </c>
      <c r="F179" s="158">
        <v>0.03</v>
      </c>
      <c r="G179" s="153">
        <f>IF(F179&gt;0,SUM(E179+F179),"")</f>
        <v>0.05</v>
      </c>
      <c r="H179" s="5"/>
      <c r="I179" s="216" t="s">
        <v>2671</v>
      </c>
      <c r="J179" s="216"/>
      <c r="K179" s="216"/>
      <c r="L179" s="216"/>
      <c r="M179" s="160">
        <v>0.03</v>
      </c>
      <c r="O179" s="8"/>
      <c r="Q179" s="19"/>
      <c r="R179" s="147">
        <f>IF(M179&gt;0,SUM(L179+M179),"")</f>
        <v>0.03</v>
      </c>
      <c r="T179" s="19"/>
      <c r="U179" s="172" t="s">
        <v>1166</v>
      </c>
      <c r="V179" s="172"/>
      <c r="W179" s="172"/>
      <c r="X179" s="24">
        <v>0.02</v>
      </c>
      <c r="Y179" s="152"/>
      <c r="Z179" s="153" t="str">
        <f>IF(Y179&gt;0,SUM(E181+Y179),"")</f>
        <v/>
      </c>
      <c r="AA179" s="19"/>
      <c r="AB179" s="19"/>
    </row>
    <row r="180" spans="1:28" ht="23.4" hidden="1" x14ac:dyDescent="0.3">
      <c r="A180" s="9"/>
      <c r="B180" s="196"/>
      <c r="C180" s="196"/>
      <c r="D180" s="196"/>
      <c r="E180" s="157"/>
      <c r="H180" s="5"/>
      <c r="I180" s="196"/>
      <c r="J180" s="196"/>
      <c r="K180" s="196"/>
      <c r="L180" s="196"/>
      <c r="M180" s="5"/>
      <c r="O180" s="8"/>
      <c r="Q180" s="19"/>
      <c r="R180" s="147" t="str">
        <f>IF(S180&gt;0,SUM(L180+S180),"")</f>
        <v/>
      </c>
      <c r="S180" s="152"/>
      <c r="T180" s="19"/>
      <c r="U180" s="172" t="s">
        <v>1167</v>
      </c>
      <c r="V180" s="172"/>
      <c r="W180" s="172"/>
      <c r="X180" s="24">
        <v>0.03</v>
      </c>
      <c r="Y180" s="152"/>
      <c r="Z180" s="153" t="str">
        <f>IF(Y180&gt;0,SUM(E182+Y180),"")</f>
        <v/>
      </c>
      <c r="AA180" s="19"/>
      <c r="AB180" s="19"/>
    </row>
    <row r="181" spans="1:28" ht="23.4" hidden="1" x14ac:dyDescent="0.3">
      <c r="A181" s="9"/>
      <c r="B181" s="196"/>
      <c r="C181" s="196"/>
      <c r="D181" s="196"/>
      <c r="E181" s="157"/>
      <c r="H181" s="5"/>
      <c r="I181" s="196"/>
      <c r="J181" s="196"/>
      <c r="K181" s="196"/>
      <c r="L181" s="196"/>
      <c r="M181" s="5"/>
      <c r="O181" s="8"/>
      <c r="Q181" s="19"/>
      <c r="R181" s="147" t="str">
        <f>IF(S181&gt;0,SUM(L181+S181),"")</f>
        <v/>
      </c>
      <c r="S181" s="152"/>
      <c r="T181" s="19"/>
      <c r="U181" s="19"/>
      <c r="V181" s="19"/>
      <c r="W181" s="19"/>
      <c r="X181" s="19"/>
      <c r="Y181" s="19"/>
      <c r="Z181" s="19"/>
      <c r="AA181" s="19"/>
      <c r="AB181" s="19"/>
    </row>
    <row r="182" spans="1:28" ht="23.4" hidden="1" x14ac:dyDescent="0.3">
      <c r="A182" s="9"/>
      <c r="B182" s="196"/>
      <c r="C182" s="196"/>
      <c r="D182" s="196"/>
      <c r="E182" s="157"/>
      <c r="H182" s="5"/>
      <c r="I182" s="196"/>
      <c r="J182" s="196"/>
      <c r="K182" s="196"/>
      <c r="L182" s="196"/>
      <c r="M182" s="5"/>
      <c r="O182" s="8"/>
      <c r="Q182" s="19"/>
      <c r="R182" s="147" t="str">
        <f>IF(S182&gt;0,SUM(L182+S182),"")</f>
        <v/>
      </c>
      <c r="S182" s="152"/>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47" t="str">
        <f>IF(S183&gt;0,SUM(L183+S183),"")</f>
        <v/>
      </c>
      <c r="S183" s="15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4">
        <f>+SUM(G179:G182)</f>
        <v>0.05</v>
      </c>
      <c r="D185" s="91" t="s">
        <v>2628</v>
      </c>
      <c r="E185" s="94">
        <f>+(C185*SUM(K20:K35))</f>
        <v>35757620</v>
      </c>
      <c r="F185" s="92"/>
      <c r="G185" s="93"/>
      <c r="H185" s="88"/>
      <c r="I185" s="90" t="s">
        <v>2627</v>
      </c>
      <c r="J185" s="154">
        <f>+SUM(M179:M183)</f>
        <v>0.03</v>
      </c>
      <c r="K185" s="197" t="s">
        <v>2628</v>
      </c>
      <c r="L185" s="197"/>
      <c r="M185" s="94">
        <f>+J185*(SUM(K20:K35))</f>
        <v>21454572</v>
      </c>
      <c r="N185" s="95"/>
      <c r="O185" s="96"/>
    </row>
    <row r="186" spans="1:28" ht="15" thickBot="1" x14ac:dyDescent="0.35">
      <c r="A186" s="10"/>
      <c r="B186" s="97"/>
      <c r="C186" s="97"/>
      <c r="D186" s="97"/>
      <c r="E186" s="97"/>
      <c r="F186" s="97"/>
      <c r="G186" s="97"/>
      <c r="H186" s="97"/>
      <c r="I186" s="156" t="s">
        <v>2673</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3">
      <c r="A192" s="9"/>
      <c r="B192" s="231" t="s">
        <v>2636</v>
      </c>
      <c r="C192" s="231"/>
      <c r="E192" s="5" t="s">
        <v>20</v>
      </c>
      <c r="H192" s="26" t="s">
        <v>24</v>
      </c>
      <c r="J192" s="5" t="s">
        <v>2637</v>
      </c>
      <c r="K192" s="5"/>
      <c r="M192" s="5"/>
      <c r="N192" s="5"/>
      <c r="O192" s="8"/>
      <c r="Q192" s="142"/>
      <c r="R192" s="143"/>
      <c r="S192" s="143"/>
      <c r="T192" s="142"/>
    </row>
    <row r="193" spans="1:18" x14ac:dyDescent="0.3">
      <c r="A193" s="9"/>
      <c r="C193" s="170">
        <v>42510</v>
      </c>
      <c r="D193" s="5"/>
      <c r="E193" s="169">
        <v>585</v>
      </c>
      <c r="F193" s="5"/>
      <c r="G193" s="5"/>
      <c r="H193" s="169" t="s">
        <v>2695</v>
      </c>
      <c r="J193" s="5"/>
      <c r="K193" s="170">
        <v>43887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
      <c r="A199" s="9"/>
      <c r="B199" s="189" t="s">
        <v>2659</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1" t="s">
        <v>2696</v>
      </c>
      <c r="J211" s="27" t="s">
        <v>2622</v>
      </c>
      <c r="K211" s="169" t="s">
        <v>2696</v>
      </c>
      <c r="L211" s="21"/>
      <c r="M211" s="21"/>
      <c r="N211" s="21"/>
      <c r="O211" s="8"/>
    </row>
    <row r="212" spans="1:15" x14ac:dyDescent="0.3">
      <c r="A212" s="9"/>
      <c r="B212" s="27" t="s">
        <v>2619</v>
      </c>
      <c r="C212" s="169" t="s">
        <v>2695</v>
      </c>
      <c r="D212" s="21"/>
      <c r="G212" s="27" t="s">
        <v>2621</v>
      </c>
      <c r="H212" s="171" t="s">
        <v>2697</v>
      </c>
      <c r="J212" s="27" t="s">
        <v>2623</v>
      </c>
      <c r="K212" s="169"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terms/"/>
    <ds:schemaRef ds:uri="http://purl.org/dc/dcmitype/"/>
    <ds:schemaRef ds:uri="http://schemas.microsoft.com/office/2006/documentManagement/types"/>
    <ds:schemaRef ds:uri="http://schemas.openxmlformats.org/package/2006/metadata/core-properties"/>
    <ds:schemaRef ds:uri="4fb10211-09fb-4e80-9f0b-184718d5d98c"/>
    <ds:schemaRef ds:uri="http://schemas.microsoft.com/office/infopath/2007/PartnerControls"/>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MOYA Jabby</cp:lastModifiedBy>
  <cp:lastPrinted>2020-12-29T15:15:55Z</cp:lastPrinted>
  <dcterms:created xsi:type="dcterms:W3CDTF">2020-10-14T21:57:42Z</dcterms:created>
  <dcterms:modified xsi:type="dcterms:W3CDTF">2020-12-29T15:40:50Z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