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E MANISFESTACION ICBF\"/>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495" windowWidth="24240" windowHeight="137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<sst xmlns="http://schemas.openxmlformats.org/spreadsheetml/2006/main" count="3080" uniqueCount="2700">
  <si>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</si>
  <si>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</si>
  <si>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</si>
  <si>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</si>
  <si>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</si>
  <si>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</si>
  <si>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</si>
  <si>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</si>
  <si>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</si>
  <si>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</si>
  <si>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</si>
  <si>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</si>
  <si>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</si>
  <si>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</si>
  <si>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</si>
  <si>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</si>
  <si>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</si>
  <si>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</si>
  <si>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</si>
  <si>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</si>
  <si>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</si>
  <si>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</si>
  <si>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</si>
  <si>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</si>
  <si>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</si>
  <si>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</si>
  <si>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</si>
  <si>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</si>
  <si>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</si>
  <si>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</si>
  <si>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</si>
  <si>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</si>
  <si>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</si>
  <si>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</si>
  <si>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</si>
  <si>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</si>
  <si>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</si>
  <si>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</si>
  <si>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</si>
  <si>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</si>
  <si>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</si>
  <si>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</si>
  <si>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</si>
  <si>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</si>
  <si>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</si>
  <si>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</si>
  <si>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</si>
  <si>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</si>
  <si>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</si>
  <si>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</si>
  <si>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</si>
  <si>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</si>
  <si>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</si>
  <si>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</si>
  <si>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</si>
  <si>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</si>
  <si>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</si>
  <si>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</si>
  <si>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</si>
  <si>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</si>
  <si>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</si>
  <si>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</si>
  <si>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</si>
  <si>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</si>
  <si>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</si>
  <si>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</si>
  <si>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</si>
  <si>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</si>
  <si>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</si>
  <si>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</si>
  <si>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</si>
  <si>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</si>
  <si>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</si>
  <si>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</si>
  <si>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</si>
  <si>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</si>
  <si>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</si>
  <si>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</si>
  <si>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</si>
  <si>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</si>
  <si>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</si>
  <si>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</si>
  <si>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</si>
  <si>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</si>
  <si>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</si>
  <si>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</si>
  <si>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</si>
  <si>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</si>
  <si>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</si>
  <si>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</si>
  <si>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</si>
  <si>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</si>
  <si>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</si>
  <si>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</si>
  <si>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</si>
  <si>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</si>
  <si>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</si>
  <si>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</si>
  <si>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</si>
  <si>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</si>
  <si>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</si>
  <si>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</si>
  <si>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</si>
  <si>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</si>
  <si>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</si>
  <si>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</si>
  <si>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</si>
  <si>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</si>
  <si>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</si>
  <si>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</si>
  <si>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</si>
  <si>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</si>
  <si>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</si>
  <si>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</si>
  <si>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</si>
  <si>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</si>
  <si>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</si>
  <si>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</si>
  <si>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</si>
  <si>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</si>
  <si>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</si>
  <si>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</si>
  <si>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</si>
  <si>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</si>
  <si>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</si>
  <si>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</si>
  <si>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</si>
  <si>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</si>
  <si>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</si>
  <si>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</si>
  <si>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</si>
  <si>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</si>
  <si>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</si>
  <si>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</si>
  <si>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</si>
  <si>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</si>
  <si>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</si>
  <si>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</si>
  <si>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</si>
  <si>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</si>
  <si>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</si>
  <si>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</si>
  <si>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</si>
  <si>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</si>
  <si>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</si>
  <si>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</si>
  <si>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</si>
  <si>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</si>
  <si>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</si>
  <si>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</si>
  <si>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</si>
  <si>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</si>
  <si>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</si>
  <si>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</si>
  <si>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</si>
  <si>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</si>
  <si>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</si>
  <si>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</si>
  <si>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</si>
  <si>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</si>
  <si>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</si>
  <si>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</si>
  <si>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</si>
  <si>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</si>
  <si>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</si>
  <si>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</si>
  <si>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</si>
  <si>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</si>
  <si>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</si>
  <si>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</si>
  <si>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</si>
  <si>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</si>
  <si>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</si>
  <si>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</si>
  <si>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</si>
  <si>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</si>
  <si>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</si>
  <si>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</si>
  <si>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</si>
  <si>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</si>
  <si>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</si>
  <si>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</si>
  <si>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</si>
  <si>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</si>
  <si>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</si>
  <si>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</si>
  <si>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</si>
  <si>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</si>
  <si>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</si>
  <si>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</si>
  <si>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</si>
  <si>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</si>
  <si>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</si>
  <si>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</si>
  <si>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</si>
  <si>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</si>
  <si>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</si>
  <si>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</si>
  <si>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</si>
  <si>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</si>
  <si>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</si>
  <si>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</si>
  <si>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</si>
  <si>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</si>
  <si>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</si>
  <si>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</si>
  <si>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</si>
  <si>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</si>
  <si>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</si>
  <si>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</si>
  <si>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</si>
  <si>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</si>
  <si>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</si>
  <si>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</si>
  <si>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</si>
  <si>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</si>
  <si>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</si>
  <si>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</si>
  <si>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</si>
  <si>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</si>
  <si>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</si>
  <si>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</si>
  <si>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</si>
  <si>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</si>
  <si>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</si>
  <si>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</si>
  <si>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</si>
  <si>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</si>
  <si>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</si>
  <si>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</si>
  <si>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</si>
  <si>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</si>
  <si>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</si>
  <si>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</si>
  <si>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</si>
  <si>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</si>
  <si>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</si>
  <si>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</si>
  <si>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</si>
  <si>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</si>
  <si>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</si>
  <si>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</si>
  <si>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</si>
  <si>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</si>
  <si>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</si>
  <si>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</si>
  <si>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</si>
  <si>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</si>
  <si>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</si>
  <si>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</si>
  <si>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</si>
  <si>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</si>
  <si>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</si>
  <si>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</si>
  <si>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</si>
  <si>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</si>
  <si>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</si>
  <si>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</si>
  <si>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</si>
  <si>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</si>
  <si>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</si>
  <si>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</si>
  <si>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</si>
  <si>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</si>
  <si>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</si>
  <si>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</si>
  <si>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</si>
  <si>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</si>
  <si>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</si>
  <si>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</si>
  <si>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</si>
  <si>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</si>
  <si>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</si>
  <si>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</si>
  <si>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</si>
  <si>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</si>
  <si>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</si>
  <si>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</si>
  <si>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</si>
  <si>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</si>
  <si>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</si>
  <si>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</si>
  <si>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</si>
  <si>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</si>
  <si>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</si>
  <si>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</si>
  <si>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</si>
  <si>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</si>
  <si>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</si>
  <si>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</si>
  <si>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</si>
  <si>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</si>
  <si>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</si>
  <si>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</si>
  <si>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</si>
  <si>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</si>
  <si>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</si>
  <si>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</si>
  <si>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</si>
  <si>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</si>
  <si>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</si>
  <si>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</si>
  <si>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</si>
  <si>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</si>
  <si>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</si>
  <si>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</si>
  <si>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</si>
  <si>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</si>
  <si>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</si>
  <si>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</si>
  <si>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</si>
  <si>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</si>
  <si>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</si>
  <si>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</si>
  <si>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</si>
  <si>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</si>
  <si>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</si>
  <si>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</si>
  <si>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</si>
  <si>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</si>
  <si>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</si>
  <si>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</si>
  <si>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</si>
  <si>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</si>
  <si>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</si>
  <si>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</si>
  <si>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</si>
  <si>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</si>
  <si>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</si>
  <si>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</si>
  <si>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</si>
  <si>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</si>
  <si>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</si>
  <si>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</si>
  <si>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</si>
  <si>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</si>
  <si>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</si>
  <si>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</si>
  <si>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</si>
  <si>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</si>
  <si>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</si>
  <si>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</si>
  <si>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</si>
  <si>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</si>
  <si>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</si>
  <si>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</si>
  <si>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</si>
  <si>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</si>
  <si>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</si>
  <si>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</si>
  <si>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</si>
  <si>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</si>
  <si>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</si>
  <si>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</si>
  <si>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</si>
  <si>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</si>
  <si>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</si>
  <si>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</si>
  <si>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</si>
  <si>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</si>
  <si>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</si>
  <si>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</si>
  <si>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</si>
  <si>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</si>
  <si>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</si>
  <si>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</si>
  <si>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</si>
  <si>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</si>
  <si>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</si>
  <si>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</si>
  <si>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</si>
  <si>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</si>
  <si>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</si>
  <si>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</si>
  <si>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</si>
  <si>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</si>
  <si>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</si>
  <si>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</si>
  <si>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</si>
  <si>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</si>
  <si>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</si>
  <si>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</si>
  <si>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</si>
  <si>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</si>
  <si>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</si>
  <si>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</si>
  <si>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</si>
  <si>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</si>
  <si>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</si>
  <si>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</si>
  <si>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</si>
  <si>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</si>
  <si>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</si>
  <si>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</si>
  <si>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</si>
  <si>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</si>
  <si>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</si>
  <si>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</si>
  <si>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</si>
  <si>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</si>
  <si>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</si>
  <si>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</si>
  <si>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</si>
  <si>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</si>
  <si>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</si>
  <si>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</si>
  <si>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</si>
  <si>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</si>
  <si>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</si>
  <si>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</si>
  <si>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</si>
  <si>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</si>
  <si>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</si>
  <si>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</si>
  <si>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</si>
  <si>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</si>
  <si>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</si>
  <si>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</si>
  <si>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</si>
  <si>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</si>
  <si>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</si>
  <si>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</si>
  <si>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</si>
  <si>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</si>
  <si>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</si>
  <si>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</si>
  <si>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</si>
  <si>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</si>
  <si>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</si>
  <si>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</si>
  <si>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</si>
  <si>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</si>
  <si>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</si>
  <si>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</si>
  <si>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</si>
  <si>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</si>
  <si>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</si>
  <si>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</si>
  <si>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</si>
  <si>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</si>
  <si>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</si>
  <si>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</si>
  <si>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</si>
  <si>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</si>
  <si>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</si>
  <si>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</si>
  <si>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</si>
  <si>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</si>
  <si>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</si>
  <si>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</si>
  <si>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</si>
  <si>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</si>
  <si>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</si>
  <si>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</si>
  <si>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</si>
  <si>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</si>
  <si>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</si>
  <si>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</si>
  <si>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</si>
  <si>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</si>
  <si>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</si>
  <si>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</si>
  <si>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</si>
  <si>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</si>
  <si>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</si>
  <si>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</si>
  <si>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</si>
  <si>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</si>
  <si>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</si>
  <si>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</si>
  <si>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</si>
  <si>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</si>
  <si>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</si>
  <si>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</si>
  <si>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</si>
  <si>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</si>
  <si>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</si>
  <si>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</si>
  <si>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</si>
  <si>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</si>
  <si>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</si>
  <si>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</si>
  <si>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</si>
  <si>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</si>
  <si>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</si>
  <si>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</si>
  <si>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</si>
  <si>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</si>
  <si>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</si>
  <si>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</si>
  <si>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</si>
  <si>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</si>
  <si>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</si>
  <si>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</si>
  <si>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</si>
  <si>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</si>
  <si>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</si>
  <si>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</si>
  <si>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</si>
  <si>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</si>
  <si>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</si>
  <si>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</si>
  <si>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</si>
  <si>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</si>
  <si>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</si>
  <si>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</si>
  <si>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</si>
  <si>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</si>
  <si>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</si>
  <si>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</si>
  <si>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</si>
  <si>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</si>
  <si>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</si>
  <si>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</si>
  <si>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</si>
  <si>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</si>
  <si>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</si>
  <si>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</si>
  <si>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</si>
  <si>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</si>
  <si>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</si>
  <si>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</si>
  <si>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</si>
  <si>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</si>
  <si>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</si>
  <si>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</si>
  <si>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</si>
  <si>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</si>
  <si>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</si>
  <si>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</si>
  <si>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</si>
  <si>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</si>
  <si>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</si>
  <si>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</si>
  <si>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</si>
  <si>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</si>
  <si>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</si>
  <si>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</si>
  <si>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</si>
  <si>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</si>
  <si>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</si>
  <si>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</si>
  <si>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</si>
  <si>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</si>
  <si>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</si>
  <si>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</si>
  <si>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</si>
  <si>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</si>
  <si>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</si>
  <si>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</si>
  <si>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</si>
  <si>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</si>
  <si>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</si>
  <si>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</si>
  <si>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</si>
  <si>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</si>
  <si>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</si>
  <si>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</si>
  <si>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</si>
  <si>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</si>
  <si>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</si>
  <si>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</si>
  <si>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</si>
  <si>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</si>
  <si>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</si>
  <si>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</si>
  <si>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</si>
  <si>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</si>
  <si>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</si>
  <si>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</si>
  <si>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</si>
  <si>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</si>
  <si>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</si>
  <si>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</si>
  <si>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</si>
  <si>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</si>
  <si>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</si>
  <si>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</si>
  <si>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</si>
  <si>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</si>
  <si>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</si>
  <si>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</si>
  <si>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</si>
  <si>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</si>
  <si>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</si>
  <si>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</si>
  <si>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</si>
  <si>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</si>
  <si>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</si>
  <si>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</si>
  <si>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</si>
  <si>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</si>
  <si>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</si>
  <si>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</si>
  <si>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</si>
  <si>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</si>
  <si>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</si>
  <si>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</si>
  <si>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</si>
  <si>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</si>
  <si>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</si>
  <si>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</si>
  <si>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</si>
  <si>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</si>
  <si>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</si>
  <si>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</si>
  <si>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</si>
  <si>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</si>
  <si>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</si>
  <si>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</si>
  <si>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</si>
  <si>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</si>
  <si>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</si>
  <si>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</si>
  <si>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</si>
  <si>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</si>
  <si>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</si>
  <si>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</si>
  <si>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</si>
  <si>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</si>
  <si>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</si>
  <si>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</si>
  <si>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</si>
  <si>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</si>
  <si>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</si>
  <si>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</si>
  <si>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</si>
  <si>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</si>
  <si>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</si>
  <si>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</si>
  <si>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</si>
  <si>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</si>
  <si>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</si>
  <si>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</si>
  <si>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</si>
  <si>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</si>
  <si>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</si>
  <si>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</si>
  <si>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</si>
  <si>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</si>
  <si>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</si>
  <si>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</si>
  <si>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</si>
  <si>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</si>
  <si>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</si>
  <si>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</si>
  <si>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</si>
  <si>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</si>
  <si>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</si>
  <si>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</si>
  <si>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</si>
  <si>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</si>
  <si>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</si>
  <si>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</si>
  <si>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</si>
  <si>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</si>
  <si>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</si>
  <si>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</si>
  <si>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</si>
  <si>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</si>
  <si>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</si>
  <si>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</si>
  <si>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</si>
  <si>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</si>
  <si>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</si>
  <si>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</si>
  <si>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</si>
  <si>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</si>
  <si>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</si>
  <si>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</si>
  <si>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</si>
  <si>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</si>
  <si>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</si>
  <si>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</si>
  <si>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</si>
  <si>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</si>
  <si>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</si>
  <si>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</si>
  <si>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</si>
  <si>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</si>
  <si>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</si>
  <si>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</si>
  <si>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</si>
  <si>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</si>
  <si>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</si>
  <si>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</si>
  <si>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</si>
  <si>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</si>
  <si>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</si>
  <si>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</si>
  <si>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</si>
  <si>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</si>
  <si>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</si>
  <si>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</si>
  <si>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</si>
  <si>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</si>
  <si>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</si>
  <si>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</si>
  <si>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</si>
  <si>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</si>
  <si>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</si>
  <si>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</si>
  <si>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</si>
  <si>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</si>
  <si>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</si>
  <si>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</si>
  <si>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</si>
  <si>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</si>
  <si>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</si>
  <si>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</si>
  <si>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</si>
  <si>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</si>
  <si>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</si>
  <si>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</si>
  <si>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</si>
  <si>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</si>
  <si>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</si>
  <si>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</si>
  <si>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</si>
  <si>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</si>
  <si>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</si>
  <si>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</si>
  <si>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</si>
  <si>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</si>
  <si>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</si>
  <si>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</si>
  <si>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</si>
  <si>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</si>
  <si>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</si>
  <si>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</si>
  <si>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</si>
  <si>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</si>
  <si>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</si>
  <si>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</si>
  <si>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</si>
  <si>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</si>
  <si>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</si>
  <si>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</si>
  <si>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</si>
  <si>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</si>
  <si>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</si>
  <si>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</si>
  <si>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</si>
  <si>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</si>
  <si>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</si>
  <si>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</si>
  <si>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</si>
  <si>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</si>
  <si>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</si>
  <si>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</si>
  <si>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</si>
  <si>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</si>
  <si>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</si>
  <si>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</si>
  <si>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</si>
  <si>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</si>
  <si>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</si>
  <si>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</si>
  <si>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</si>
  <si>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</si>
  <si>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</si>
  <si>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</si>
  <si>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</si>
  <si>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</si>
  <si>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</si>
  <si>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</si>
  <si>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</si>
  <si>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</si>
  <si>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</si>
  <si>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</si>
  <si>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</si>
  <si>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</si>
  <si>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</si>
  <si>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</si>
  <si>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</si>
  <si>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</si>
  <si>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</si>
  <si>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</si>
  <si>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</si>
  <si>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</si>
  <si>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</si>
  <si>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</si>
  <si>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</si>
  <si>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</si>
  <si>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</si>
  <si>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</si>
  <si>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</si>
  <si>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</si>
  <si>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</si>
  <si>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</si>
  <si>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</si>
  <si>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</si>
  <si>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</si>
  <si>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</si>
  <si>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</si>
  <si>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</si>
  <si>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</si>
  <si>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</si>
  <si>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</si>
  <si>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</si>
  <si>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</si>
  <si>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</si>
  <si>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</si>
  <si>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</si>
  <si>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</si>
  <si>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</si>
  <si>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</si>
  <si>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</si>
  <si>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</si>
  <si>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</si>
  <si>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</si>
  <si>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</si>
  <si>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</si>
  <si>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</si>
  <si>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</si>
  <si>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</si>
  <si>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</si>
  <si>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</si>
  <si>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</si>
  <si>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</si>
  <si>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</si>
  <si>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</si>
  <si>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</si>
  <si>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</si>
  <si>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</si>
  <si>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</si>
  <si>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</si>
  <si>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</si>
  <si>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</si>
  <si>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</si>
  <si>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</si>
  <si>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</si>
  <si>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</si>
  <si>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</si>
  <si>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</si>
  <si>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</si>
  <si>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</si>
  <si>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</si>
  <si>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</si>
  <si>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</si>
  <si>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</si>
  <si>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</si>
  <si>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</si>
  <si>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</si>
  <si>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</si>
  <si>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</si>
  <si>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</si>
  <si>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</si>
  <si>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</si>
  <si>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</si>
  <si>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</si>
  <si>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</si>
  <si>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</si>
  <si>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</si>
  <si>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</si>
  <si>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</si>
  <si>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</si>
  <si>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</si>
  <si>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</si>
  <si>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</si>
  <si>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</si>
  <si>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</si>
  <si>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</si>
  <si>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</si>
  <si>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</si>
  <si>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</si>
  <si>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</si>
  <si>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</si>
  <si>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</si>
  <si>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</si>
  <si>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</si>
  <si>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</si>
  <si>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</si>
  <si>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</si>
  <si>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</si>
  <si>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</si>
  <si>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</si>
  <si>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</si>
  <si>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</si>
  <si>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</si>
  <si>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</si>
  <si>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</si>
  <si>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</si>
  <si>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</si>
  <si>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</si>
  <si>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</si>
  <si>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</si>
  <si>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</si>
  <si>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</si>
  <si>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</si>
  <si>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</si>
  <si>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</si>
  <si>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</si>
  <si>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</si>
  <si>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</si>
  <si>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</si>
  <si>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</si>
  <si>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</si>
  <si>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</si>
  <si>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</si>
  <si>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</si>
  <si>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</si>
  <si>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</si>
  <si>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</si>
  <si>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</si>
  <si>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</si>
  <si>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</si>
  <si>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</si>
  <si>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</si>
  <si>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</si>
  <si>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</si>
  <si>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</si>
  <si>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</si>
  <si>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</si>
  <si>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</si>
  <si>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</si>
  <si>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</si>
  <si>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</si>
  <si>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</si>
  <si>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</si>
  <si>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</si>
  <si>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</si>
  <si>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</si>
  <si>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</si>
  <si>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</si>
  <si>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</si>
  <si>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</si>
  <si>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</si>
  <si>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</si>
  <si>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</si>
  <si>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</si>
  <si>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</si>
  <si>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</si>
  <si>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</si>
  <si>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</si>
  <si>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</si>
  <si>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</si>
  <si>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</si>
  <si>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</si>
  <si>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</si>
  <si>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</si>
  <si>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</si>
  <si>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</si>
  <si>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</si>
  <si>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</si>
  <si>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</si>
  <si>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</si>
  <si>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</si>
  <si>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</si>
  <si>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</si>
  <si>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</si>
  <si>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</si>
  <si>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</si>
  <si>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</si>
  <si>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</si>
  <si>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</si>
  <si>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</si>
  <si>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</si>
  <si>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</si>
  <si>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</si>
  <si>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</si>
  <si>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</si>
  <si>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</si>
  <si>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</si>
  <si>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</si>
  <si>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</si>
  <si>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</si>
  <si>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</si>
  <si>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</si>
  <si>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</si>
  <si>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</si>
  <si>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</si>
  <si>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</si>
  <si>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</si>
  <si>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</si>
  <si>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</si>
  <si>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</si>
  <si>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</si>
  <si>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</si>
  <si>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</si>
  <si>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</si>
  <si>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</si>
  <si>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</si>
  <si>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</si>
  <si>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</si>
  <si>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</si>
  <si>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</si>
  <si>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</si>
  <si>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</si>
  <si>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</si>
  <si>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</si>
  <si>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</si>
  <si>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</si>
  <si>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</si>
  <si>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</si>
  <si>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</si>
  <si>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</si>
  <si>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</si>
  <si>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</si>
  <si>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</si>
  <si>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</si>
  <si>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</si>
  <si>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</si>
  <si>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</si>
  <si>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</si>
  <si>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</si>
  <si>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</si>
  <si>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</si>
  <si>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</si>
  <si>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</si>
  <si>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</si>
  <si>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</si>
  <si>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</si>
  <si>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</si>
  <si>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</si>
  <si>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</si>
  <si>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</si>
  <si>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</si>
  <si>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</si>
  <si>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</si>
  <si>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</si>
  <si>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</si>
  <si>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</si>
  <si>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</si>
  <si>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</si>
  <si>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</si>
  <si>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</si>
  <si>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</si>
  <si>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</si>
  <si>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</si>
  <si>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</si>
  <si>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</si>
  <si>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</si>
  <si>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</si>
  <si>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</si>
  <si>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</si>
  <si>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</si>
  <si>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</si>
  <si>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</si>
  <si>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</si>
  <si>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</si>
  <si>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</si>
  <si>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</si>
  <si>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</si>
  <si>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</si>
  <si>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</si>
  <si>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</si>
  <si>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</si>
  <si>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</si>
  <si>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</si>
  <si>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</si>
  <si>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</si>
  <si>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</si>
  <si>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</si>
  <si>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</si>
  <si>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</si>
  <si>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</si>
  <si>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</si>
  <si>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</si>
  <si>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</si>
  <si>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</si>
  <si>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</si>
  <si>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</si>
  <si>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</si>
  <si>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</si>
  <si>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</si>
  <si>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</si>
  <si>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</si>
  <si>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</si>
  <si>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</si>
  <si>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</si>
  <si>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</si>
  <si>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</si>
  <si>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</si>
  <si>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</si>
  <si>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</si>
  <si>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</si>
  <si>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</si>
  <si>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</si>
  <si>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</si>
  <si>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</si>
  <si>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</si>
  <si>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</si>
  <si>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</si>
  <si>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</si>
  <si>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</si>
  <si>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</si>
  <si>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</si>
  <si>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</si>
  <si>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</si>
  <si>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</si>
  <si>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</si>
  <si>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</si>
  <si>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</si>
  <si>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</si>
  <si>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</si>
  <si>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</si>
  <si>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</si>
  <si>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</si>
  <si>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</si>
  <si>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</si>
  <si>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</si>
  <si>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</si>
  <si>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</si>
  <si>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</si>
  <si>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</si>
  <si>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</si>
  <si>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</si>
  <si>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</si>
  <si>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</si>
  <si>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</si>
  <si>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</si>
  <si>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</si>
  <si>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</si>
  <si>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</si>
  <si>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</si>
  <si>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</si>
  <si>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</si>
  <si>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</si>
  <si>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</si>
  <si>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</si>
  <si>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</si>
  <si>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</si>
  <si>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</si>
  <si>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</si>
  <si>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</si>
  <si>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</si>
  <si>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</si>
  <si>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</si>
  <si>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</si>
  <si>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</si>
  <si>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</si>
  <si>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</si>
  <si>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</si>
  <si>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</si>
  <si>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</si>
  <si>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</si>
  <si>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</si>
  <si>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</si>
  <si>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</si>
  <si>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</si>
  <si>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</si>
  <si>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</si>
  <si>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</si>
  <si>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</si>
  <si>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</si>
  <si>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</si>
  <si>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</si>
  <si>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</si>
  <si>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</si>
  <si>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</si>
  <si>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</si>
  <si>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</si>
  <si>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</si>
  <si>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</si>
  <si>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</si>
  <si>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</si>
  <si>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</si>
  <si>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</si>
  <si>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</si>
  <si>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</si>
  <si>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</si>
  <si>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</si>
  <si>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</si>
  <si>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</si>
  <si>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</si>
  <si>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</si>
  <si>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</si>
  <si>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</si>
  <si>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</si>
  <si>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</si>
  <si>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</si>
  <si>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</si>
  <si>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</si>
  <si>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</si>
  <si>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</si>
  <si>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</si>
  <si>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</si>
  <si>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</si>
  <si>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</si>
  <si>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</si>
  <si>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</si>
  <si>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</si>
  <si>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</si>
  <si>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</si>
  <si>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</si>
  <si>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</si>
  <si>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</si>
  <si>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</si>
  <si>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</si>
  <si>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</si>
  <si>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</si>
  <si>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</si>
  <si>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</si>
  <si>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</si>
  <si>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</si>
  <si>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</si>
  <si>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</si>
  <si>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</si>
  <si>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</si>
  <si>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</si>
  <si>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</si>
  <si>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</si>
  <si>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</si>
  <si>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</si>
  <si>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</si>
  <si>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</si>
  <si>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</si>
  <si>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</si>
  <si>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</si>
  <si>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</si>
  <si>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</si>
  <si>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</si>
  <si>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</si>
  <si>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</si>
  <si>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</si>
  <si>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</si>
  <si>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</si>
  <si>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</si>
  <si>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</si>
  <si>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</si>
  <si>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</si>
  <si>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</si>
  <si>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</si>
  <si>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</si>
  <si>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</si>
  <si>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</si>
  <si>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</si>
  <si>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</si>
  <si>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</si>
  <si>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</si>
  <si>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</si>
  <si>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</si>
  <si>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</si>
  <si>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</si>
  <si>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</si>
  <si>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</si>
  <si>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</si>
  <si>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</si>
  <si>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</si>
  <si>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</si>
  <si>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</si>
  <si>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</si>
  <si>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</si>
  <si>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</si>
  <si>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</si>
  <si>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</si>
  <si>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</si>
  <si>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</si>
  <si>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</si>
  <si>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</si>
  <si>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</si>
  <si>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</si>
  <si>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</si>
  <si>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</si>
  <si>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</si>
  <si>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</si>
  <si>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</si>
  <si>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</si>
  <si>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</si>
  <si>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</si>
  <si>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</si>
  <si>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</si>
  <si>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</si>
  <si>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</si>
  <si>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</si>
  <si>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</si>
  <si>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</si>
  <si>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</si>
  <si>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</si>
  <si>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</si>
  <si>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</si>
  <si>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</si>
  <si>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</si>
  <si>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</si>
  <si>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</si>
  <si>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</si>
  <si>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</si>
  <si>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</si>
  <si>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</si>
  <si>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</si>
  <si>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</si>
  <si>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</si>
  <si>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</si>
  <si>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</si>
  <si>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</si>
  <si>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</si>
  <si>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</si>
  <si>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</si>
  <si>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</si>
  <si>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</si>
  <si>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</si>
  <si>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</si>
  <si>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</si>
  <si>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</si>
  <si>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</si>
  <si>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</si>
  <si>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</si>
  <si>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</si>
  <si>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</si>
  <si>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</si>
  <si>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</si>
  <si>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</si>
  <si>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</si>
  <si>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</si>
  <si>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</si>
  <si>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</si>
  <si>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</si>
  <si>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</si>
  <si>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</si>
  <si>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</si>
  <si>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</si>
  <si>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</si>
  <si>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</si>
  <si>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</si>
  <si>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</si>
  <si>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</si>
  <si>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</si>
  <si>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</si>
  <si>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</si>
  <si>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</si>
  <si>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</si>
  <si>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</si>
  <si>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</si>
  <si>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</si>
  <si>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</si>
  <si>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</si>
  <si>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</si>
  <si>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</si>
  <si>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</si>
  <si>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</si>
  <si>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</si>
  <si>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</si>
  <si>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</si>
  <si>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</si>
  <si>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</si>
  <si>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</si>
  <si>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</si>
  <si>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</si>
  <si>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</si>
  <si>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</si>
  <si>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</si>
  <si>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</si>
  <si>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</si>
  <si>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</si>
  <si>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</si>
  <si>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</si>
  <si>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</si>
  <si>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</si>
  <si>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</si>
  <si>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</si>
  <si>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</si>
  <si>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</si>
  <si>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</si>
  <si>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</si>
  <si>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</si>
  <si>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</si>
  <si>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</si>
  <si>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</si>
  <si>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</si>
  <si>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</si>
  <si>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</si>
  <si>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</si>
  <si>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</si>
  <si>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</si>
  <si>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</si>
  <si>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</si>
  <si>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</si>
  <si>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</si>
  <si>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</si>
  <si>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</si>
  <si>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</si>
  <si>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</si>
  <si>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</si>
  <si>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</si>
  <si>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</si>
  <si>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</si>
  <si>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</si>
  <si>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</si>
  <si>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</si>
  <si>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</si>
  <si>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</si>
  <si>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</si>
  <si>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</si>
  <si>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</si>
  <si>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</si>
  <si>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</si>
  <si>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</si>
  <si>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</si>
  <si>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</si>
  <si>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</si>
  <si>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</si>
  <si>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</si>
  <si>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</si>
  <si>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</si>
  <si>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</si>
  <si>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</si>
  <si>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</si>
  <si>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</si>
  <si>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</si>
  <si>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</si>
  <si>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</si>
  <si>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</si>
  <si>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</si>
  <si>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</si>
  <si>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</si>
  <si>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</si>
  <si>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</si>
  <si>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</si>
  <si>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</si>
  <si>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</si>
  <si>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</si>
  <si>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</si>
  <si>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</si>
  <si>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</si>
  <si>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</si>
  <si>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</si>
  <si>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</si>
  <si>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</si>
  <si>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</si>
  <si>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</si>
  <si>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</si>
  <si>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</si>
  <si>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</si>
  <si>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</si>
  <si>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</si>
  <si>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</si>
  <si>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</si>
  <si>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</si>
  <si>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</si>
  <si>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</si>
  <si>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</si>
  <si>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</si>
  <si>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</si>
  <si>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</si>
  <si>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</si>
  <si>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</si>
  <si>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</si>
  <si>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</si>
  <si>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</si>
  <si>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</si>
  <si>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</si>
  <si>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</si>
  <si>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</si>
  <si>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</si>
  <si>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</si>
  <si>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</si>
  <si>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</si>
  <si>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</si>
  <si>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</si>
  <si>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</si>
  <si>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</si>
  <si>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</si>
  <si>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</si>
  <si>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</si>
  <si>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</si>
  <si>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</si>
  <si>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</si>
  <si>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</si>
  <si>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</si>
  <si>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</si>
  <si>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</si>
  <si>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</si>
  <si>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</si>
  <si>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</si>
  <si>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</si>
  <si>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</si>
  <si>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</si>
  <si>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</si>
  <si>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</si>
  <si>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</si>
  <si>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</si>
  <si>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</si>
  <si>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</si>
  <si>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</si>
  <si>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</si>
  <si>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</si>
  <si>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</si>
  <si>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</si>
  <si>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</si>
  <si>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</si>
  <si>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</si>
  <si>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</si>
  <si>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</si>
  <si>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</si>
  <si>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</si>
  <si>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</si>
  <si>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</si>
  <si>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</si>
  <si>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</si>
  <si>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</si>
  <si>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</si>
  <si>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</si>
  <si>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</si>
  <si>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</si>
  <si>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</si>
  <si>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</si>
  <si>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</si>
  <si>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</si>
  <si>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</si>
  <si>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</si>
  <si>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</si>
  <si>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</si>
  <si>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</si>
  <si>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</si>
  <si>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</si>
  <si>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</si>
  <si>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</si>
  <si>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</si>
  <si>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</si>
  <si>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</si>
  <si>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</si>
  <si>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</si>
  <si>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</si>
  <si>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</si>
  <si>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</si>
  <si>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</si>
  <si>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</si>
  <si>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</si>
  <si>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</si>
  <si>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</si>
  <si>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</si>
  <si>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</si>
  <si>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</si>
  <si>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</si>
  <si>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</si>
  <si>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</si>
  <si>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</si>
  <si>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</si>
  <si>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</si>
  <si>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</si>
  <si>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</si>
  <si>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</si>
  <si>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</si>
  <si>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</si>
  <si>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</si>
  <si>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</si>
  <si>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</si>
  <si>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</si>
  <si>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</si>
  <si>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</si>
  <si>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</si>
  <si>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</si>
  <si>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</si>
  <si>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</si>
  <si>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</si>
  <si>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</si>
  <si>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</si>
  <si>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</si>
  <si>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</si>
  <si>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</si>
  <si>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</si>
  <si>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</si>
  <si>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</si>
  <si>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</si>
  <si>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</si>
  <si>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</si>
  <si>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</si>
  <si>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</si>
  <si>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</si>
  <si>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</si>
  <si>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</si>
  <si>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</si>
  <si>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</si>
  <si>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</si>
  <si>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</si>
  <si>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</si>
  <si>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</si>
  <si>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</si>
  <si>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</si>
  <si>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</si>
  <si>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</si>
  <si>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</si>
  <si>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</si>
  <si>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</si>
  <si>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</si>
  <si>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</si>
  <si>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</si>
  <si>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</si>
  <si>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</si>
  <si>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</si>
  <si>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</si>
  <si>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</si>
  <si>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</si>
  <si>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</si>
  <si>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</si>
  <si>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</si>
  <si>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</si>
  <si>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</si>
  <si>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</si>
  <si>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</si>
  <si>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</si>
  <si>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</si>
  <si>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</si>
  <si>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</si>
  <si>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</si>
  <si>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</si>
  <si>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</si>
  <si>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</si>
  <si>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</si>
  <si>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</si>
  <si>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</si>
  <si>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</si>
  <si>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</si>
  <si>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</si>
  <si>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</si>
  <si>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</si>
  <si>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</si>
  <si>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</si>
  <si>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</si>
  <si>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</si>
  <si>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</si>
  <si>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</si>
  <si>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</si>
  <si>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</si>
  <si>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</si>
  <si>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</si>
  <si>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</si>
  <si>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</si>
  <si>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</si>
  <si>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</si>
  <si>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</si>
  <si>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</si>
  <si>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</si>
  <si>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</si>
  <si>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</si>
  <si>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</si>
  <si>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</si>
  <si>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</si>
  <si>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</si>
  <si>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</si>
  <si>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</si>
  <si>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</si>
  <si>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</si>
  <si>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</si>
  <si>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</si>
  <si>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</si>
  <si>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</si>
  <si>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</si>
  <si>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</si>
  <si>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</si>
  <si>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</si>
  <si>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</si>
  <si>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</si>
  <si>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</si>
  <si>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</si>
  <si>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</si>
  <si>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</si>
  <si>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</si>
  <si>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</si>
  <si>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</si>
  <si>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</si>
  <si>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</si>
  <si>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</si>
  <si>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</si>
  <si>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</si>
  <si>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</si>
  <si>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</si>
  <si>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</si>
  <si>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</si>
  <si>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</si>
  <si>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</si>
  <si>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</si>
  <si>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</si>
  <si>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</si>
  <si>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</si>
  <si>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</si>
  <si>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</si>
  <si>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</si>
  <si>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</si>
  <si>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</si>
  <si>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</si>
  <si>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</si>
  <si>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</si>
  <si>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</si>
  <si>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</si>
  <si>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</si>
  <si>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</si>
  <si>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</si>
  <si>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</si>
  <si>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</si>
  <si>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</si>
  <si>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</si>
  <si>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</si>
  <si>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</si>
  <si>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</si>
  <si>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</si>
  <si>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</si>
  <si>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</si>
  <si>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</si>
  <si>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</si>
  <si>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</si>
  <si>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</si>
  <si>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</si>
  <si>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</si>
  <si>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</si>
  <si>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</si>
  <si>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</si>
  <si>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</si>
  <si>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</si>
  <si>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</si>
  <si>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</si>
  <si>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</si>
  <si>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</si>
  <si>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</si>
  <si>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</si>
  <si>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</si>
  <si>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</si>
  <si>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</si>
  <si>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</si>
  <si>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</si>
  <si>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</si>
  <si>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</si>
  <si>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</si>
  <si>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</si>
  <si>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</si>
  <si>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</si>
  <si>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</si>
  <si>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</si>
  <si>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</si>
  <si>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</si>
  <si>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</si>
  <si>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</si>
  <si>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</si>
  <si>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</si>
  <si>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</si>
  <si>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</si>
  <si>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</si>
  <si>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</si>
  <si>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</si>
  <si>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</si>
  <si>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</si>
  <si>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</si>
  <si>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</si>
  <si>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</si>
  <si>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</si>
  <si>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</si>
  <si>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</si>
  <si>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</si>
  <si>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</si>
  <si>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</si>
  <si>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</si>
  <si>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</si>
  <si>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</si>
  <si>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</si>
  <si>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</si>
  <si>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</si>
  <si>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</si>
  <si>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</si>
  <si>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</si>
  <si>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</si>
  <si>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</si>
  <si>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</si>
  <si>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</si>
  <si>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</si>
  <si>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</si>
  <si>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</si>
  <si>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</si>
  <si>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</si>
  <si>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</si>
  <si>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</si>
  <si>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</si>
  <si>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</si>
  <si>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</si>
  <si>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</si>
  <si>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</si>
  <si>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</si>
  <si>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</si>
  <si>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</si>
  <si>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</si>
  <si>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</si>
  <si>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</si>
  <si>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</si>
  <si>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</si>
  <si>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</si>
  <si>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</si>
  <si>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</si>
  <si>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</si>
  <si>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</si>
  <si>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</si>
  <si>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</si>
  <si>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</si>
  <si>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</si>
  <si>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</si>
  <si>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</si>
  <si>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</si>
  <si>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</si>
  <si>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</si>
  <si>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</si>
  <si>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</si>
  <si>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</si>
  <si>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</si>
  <si>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</si>
  <si>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</si>
  <si>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</si>
  <si>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</si>
  <si>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</si>
  <si>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</si>
  <si>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</si>
  <si>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</si>
  <si>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</si>
  <si>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</si>
  <si>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</si>
  <si>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</si>
  <si>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</si>
  <si>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</si>
  <si>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</si>
  <si>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</si>
  <si>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</si>
  <si>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</si>
  <si>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</si>
  <si>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</si>
  <si>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</si>
  <si>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</si>
  <si>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</si>
  <si>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</si>
  <si>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</si>
  <si>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</si>
  <si>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</si>
  <si>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</si>
  <si>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</si>
  <si>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</si>
  <si>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</si>
  <si>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</si>
  <si>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</si>
  <si>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</si>
  <si>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</si>
  <si>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</si>
  <si>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</si>
  <si>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</si>
  <si>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</si>
  <si>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</si>
  <si>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</si>
  <si>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</si>
  <si>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</si>
  <si>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</si>
  <si>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</si>
  <si>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</si>
  <si>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</si>
  <si>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</si>
  <si>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</si>
  <si>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</si>
  <si>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</si>
  <si>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</si>
  <si>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</si>
  <si>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</si>
  <si>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</si>
  <si>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</si>
  <si>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</si>
  <si>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</si>
  <si>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</si>
  <si>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</si>
  <si>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</si>
  <si>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</si>
  <si>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</si>
  <si>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</si>
  <si>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</si>
  <si>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</si>
  <si>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</si>
  <si>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</si>
  <si>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</si>
  <si>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</si>
  <si>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</si>
  <si>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</si>
  <si>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</si>
  <si>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</si>
  <si>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</si>
  <si>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</si>
  <si>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</si>
  <si>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</si>
  <si>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</si>
  <si>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</si>
  <si>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</si>
  <si>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</si>
  <si>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</si>
  <si>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</si>
  <si>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</si>
  <si>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</si>
  <si>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</si>
  <si>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</si>
  <si>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</si>
  <si>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</si>
  <si>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</si>
  <si>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</si>
  <si>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</si>
  <si>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</si>
  <si>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</si>
  <si>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</si>
  <si>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</si>
  <si>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</si>
  <si>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</si>
  <si>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</si>
  <si>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</si>
  <si>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</si>
  <si>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</si>
  <si>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</si>
  <si>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</si>
  <si>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</si>
  <si>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</si>
  <si>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</si>
  <si>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</si>
  <si>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</si>
  <si>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</si>
  <si>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</si>
  <si>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</si>
  <si>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</si>
  <si>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</si>
  <si>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</si>
  <si>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</si>
  <si>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</si>
  <si>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</si>
  <si>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</si>
  <si>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</si>
  <si>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</si>
  <si>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</si>
  <si>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</si>
  <si>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</si>
  <si>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</si>
  <si>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</si>
  <si>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</si>
  <si>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</si>
  <si>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</si>
  <si>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</si>
  <si>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</si>
  <si>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</si>
  <si>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</si>
  <si>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</si>
  <si>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</si>
  <si>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</si>
  <si>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</si>
  <si>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</si>
  <si>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</si>
  <si>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</si>
  <si>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</si>
  <si>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</si>
  <si>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</si>
  <si>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</si>
  <si>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</si>
  <si>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</si>
  <si>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</si>
  <si>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</si>
  <si>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</si>
  <si>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</si>
  <si>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</si>
  <si>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</si>
  <si>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</si>
  <si>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</si>
  <si>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</si>
  <si>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</si>
  <si>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</si>
  <si>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</si>
  <si>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</si>
  <si>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</si>
  <si>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</si>
  <si>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</si>
  <si>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</si>
  <si>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</si>
  <si>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</si>
  <si>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</si>
  <si>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</si>
  <si>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</si>
  <si>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</si>
  <si>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</si>
  <si>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</si>
  <si>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</si>
  <si>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</si>
  <si>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</si>
  <si>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</si>
  <si>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</si>
  <si>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</si>
  <si>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</si>
  <si>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</si>
  <si>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</si>
  <si>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</si>
  <si>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</si>
  <si>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</si>
  <si>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</si>
  <si>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</si>
  <si>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</si>
  <si>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</si>
  <si>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</si>
  <si>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</si>
  <si>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</si>
  <si>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</si>
  <si>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</si>
  <si>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</si>
  <si>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</si>
  <si>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</si>
  <si>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</si>
  <si>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</si>
  <si>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</si>
  <si>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</si>
  <si>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</si>
  <si>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</si>
  <si>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</si>
  <si>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</si>
  <si>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</si>
  <si>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</si>
  <si>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</si>
  <si>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</si>
  <si>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</si>
  <si>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</si>
  <si>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</si>
  <si>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</si>
  <si>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</si>
  <si>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</si>
  <si>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</si>
  <si>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</si>
  <si>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</si>
  <si>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</si>
  <si>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</si>
  <si>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</si>
  <si>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</si>
  <si>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</si>
  <si>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</si>
  <si>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</si>
  <si>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</si>
  <si>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</si>
  <si>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</si>
  <si>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</si>
  <si>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</si>
  <si>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</si>
  <si>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</si>
  <si>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</si>
  <si>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</si>
  <si>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</si>
  <si>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</si>
  <si>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</si>
  <si>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</si>
  <si>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</si>
  <si>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</si>
  <si>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</si>
  <si>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</si>
  <si>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</si>
  <si>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</si>
  <si>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</si>
  <si>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</si>
  <si>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</si>
  <si>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</si>
  <si>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</si>
  <si>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</si>
  <si>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</si>
  <si>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</si>
  <si>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</si>
  <si>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</si>
  <si>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</si>
  <si>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</si>
  <si>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</si>
  <si>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</si>
  <si>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</si>
  <si>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</si>
  <si>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</si>
  <si>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</si>
  <si>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</si>
  <si>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</si>
  <si>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</si>
  <si>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</si>
  <si>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</si>
  <si>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</si>
  <si>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</si>
  <si>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</si>
  <si>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</si>
  <si>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</si>
  <si>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</si>
  <si>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</si>
  <si>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</si>
  <si>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</si>
  <si>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</si>
  <si>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</si>
  <si>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</si>
  <si>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</si>
  <si>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</si>
  <si>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</si>
  <si>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</si>
  <si>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</si>
  <si>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</si>
  <si>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</si>
  <si>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</si>
  <si>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</si>
  <si>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</si>
  <si>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</si>
  <si>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</si>
  <si>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</si>
  <si>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</si>
  <si>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</si>
  <si>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</si>
  <si>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</si>
  <si>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</si>
  <si>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</si>
  <si>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</si>
  <si>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</si>
  <si>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</si>
  <si>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</si>
  <si>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</si>
  <si>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</si>
  <si>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</si>
  <si>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</si>
  <si>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</si>
  <si>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</si>
  <si>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</si>
  <si>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</si>
  <si>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</si>
  <si>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</si>
  <si>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</si>
  <si>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</si>
  <si>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</si>
  <si>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</si>
  <si>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</si>
  <si>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</si>
  <si>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</si>
  <si>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</si>
  <si>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</si>
  <si>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</si>
  <si>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</si>
  <si>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</si>
  <si>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</si>
  <si>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</si>
  <si>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</si>
  <si>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</si>
  <si>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</si>
  <si>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</si>
  <si>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</si>
  <si>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</si>
  <si>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</si>
  <si>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</si>
  <si>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</si>
  <si>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</si>
  <si>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</si>
  <si>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</si>
  <si>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</si>
  <si>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</si>
  <si>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</si>
  <si>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</si>
  <si>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</si>
  <si>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</si>
  <si>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</si>
  <si>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</si>
  <si>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</si>
  <si>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</si>
  <si>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</si>
  <si>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</si>
  <si>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</si>
  <si>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</si>
  <si>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</si>
  <si>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</si>
  <si>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</si>
  <si>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</si>
  <si>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</si>
  <si>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</si>
  <si>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</si>
  <si>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</si>
  <si>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</si>
  <si>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</si>
  <si>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</si>
  <si>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</si>
  <si>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</si>
  <si>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</si>
  <si>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</si>
  <si>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</si>
  <si>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</si>
  <si>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</si>
  <si>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</si>
  <si>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</si>
  <si>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</si>
  <si>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</si>
  <si>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</si>
  <si>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</si>
  <si>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</si>
  <si>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</si>
  <si>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</si>
  <si>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</si>
  <si>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</si>
  <si>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</si>
  <si>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</si>
  <si>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</si>
  <si>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</si>
  <si>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</si>
  <si>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</si>
  <si>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</si>
  <si>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</si>
  <si>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</si>
  <si>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</si>
  <si>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</si>
  <si>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</si>
  <si>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</si>
  <si>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</si>
  <si>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</si>
  <si>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</si>
  <si>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</si>
  <si>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</si>
  <si>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</si>
  <si>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</si>
  <si>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</si>
  <si>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</si>
  <si>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</si>
  <si>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</si>
  <si>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</si>
  <si>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</si>
  <si>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</si>
  <si>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</si>
  <si>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</si>
  <si>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</si>
  <si>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</si>
  <si>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</si>
  <si>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</si>
  <si>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</si>
  <si>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</si>
  <si>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</si>
  <si>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</si>
  <si>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</si>
  <si>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</si>
  <si>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</si>
  <si>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</si>
  <si>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</si>
  <si>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</si>
  <si>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</si>
  <si>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</si>
  <si>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</si>
  <si>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</si>
  <si>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</si>
  <si>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</si>
  <si>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</si>
  <si>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</si>
  <si>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</si>
  <si>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</si>
  <si>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</si>
  <si>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</si>
  <si>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</si>
  <si>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</si>
  <si>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</si>
  <si>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</si>
  <si>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</si>
  <si>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</si>
  <si>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</si>
  <si>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</si>
  <si>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</si>
  <si>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</si>
  <si>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</si>
  <si>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</si>
  <si>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</si>
  <si>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</si>
  <si>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</si>
  <si>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</si>
  <si>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</si>
  <si>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</si>
  <si>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</si>
  <si>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</si>
  <si>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</si>
  <si>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</si>
  <si>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</si>
  <si>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</si>
  <si>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</si>
  <si>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</si>
  <si>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</si>
  <si>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</si>
  <si>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</si>
  <si>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</si>
  <si>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</si>
  <si>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</si>
  <si>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</si>
  <si>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</si>
  <si>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</si>
  <si>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</si>
  <si>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</si>
  <si>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</si>
  <si>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</si>
  <si>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</si>
  <si>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</si>
  <si>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</si>
  <si>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</si>
  <si>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</si>
  <si>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</si>
  <si>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</si>
  <si>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</si>
  <si>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</si>
  <si>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</si>
  <si>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</si>
  <si>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</si>
  <si>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</si>
  <si>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</si>
  <si>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</si>
  <si>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</si>
  <si>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</si>
  <si>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</si>
  <si>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</si>
  <si>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</si>
  <si>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</si>
  <si>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</si>
  <si>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</si>
  <si>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</si>
  <si>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</si>
  <si>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</si>
  <si>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</si>
  <si>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</si>
  <si>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</si>
  <si>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</si>
  <si>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</si>
  <si>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</si>
  <si>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</si>
  <si>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</si>
  <si>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</si>
  <si>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</si>
  <si>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</si>
  <si>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</si>
  <si>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</si>
  <si>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</si>
  <si>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</si>
  <si>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</si>
  <si>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</si>
  <si>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</si>
  <si>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</si>
  <si>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</si>
  <si>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</si>
  <si>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</si>
  <si>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</si>
  <si>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</si>
  <si>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</si>
  <si>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</si>
  <si>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</si>
  <si>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</si>
  <si>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</si>
  <si>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</si>
  <si>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</si>
  <si>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</si>
  <si>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</si>
  <si>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</si>
  <si>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</si>
  <si>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</si>
  <si>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</si>
  <si>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</si>
  <si>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</si>
  <si>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</si>
  <si>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</si>
  <si>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</si>
  <si>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</si>
  <si>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</si>
  <si>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</si>
  <si>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</si>
  <si>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</si>
  <si>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</si>
  <si>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</si>
  <si>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</si>
  <si>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</si>
  <si>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</si>
  <si>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</si>
  <si>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</si>
  <si>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</si>
  <si>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</si>
  <si>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</si>
  <si>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</si>
  <si>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</si>
  <si>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</si>
  <si>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</si>
  <si>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</si>
  <si>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</si>
  <si>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</si>
  <si>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</si>
  <si>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</si>
  <si>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</si>
  <si>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</si>
  <si>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</si>
  <si>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</si>
  <si>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</si>
  <si>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</si>
  <si>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</si>
  <si>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</si>
  <si>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</si>
  <si>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</si>
  <si>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</si>
  <si>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</si>
  <si>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</si>
  <si>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</si>
  <si>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</si>
  <si>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</si>
  <si>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</si>
  <si>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</si>
  <si>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</si>
  <si>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</si>
  <si>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</si>
  <si>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</si>
  <si>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</si>
  <si>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</si>
  <si>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</si>
  <si>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</si>
  <si>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</si>
  <si>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</si>
  <si>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</si>
  <si>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</si>
  <si>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</si>
  <si>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</si>
  <si>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</si>
  <si>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</si>
  <si>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</si>
  <si>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</si>
  <si>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</si>
  <si>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</si>
  <si>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</si>
  <si>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</si>
  <si>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</si>
  <si>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</si>
  <si>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</si>
  <si>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</si>
  <si>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</si>
  <si>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</si>
  <si>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</si>
  <si>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</si>
  <si>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</si>
  <si>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</si>
  <si>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</si>
  <si>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</si>
  <si>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</si>
  <si>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</si>
  <si>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</si>
  <si>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</si>
  <si>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</si>
  <si>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</si>
  <si>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</si>
  <si>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</si>
  <si>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</si>
  <si>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</si>
  <si>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</si>
  <si>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</si>
  <si>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</si>
  <si>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</si>
  <si>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</si>
  <si>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</si>
  <si>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</si>
  <si>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</si>
  <si>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</si>
  <si>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</si>
  <si>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</si>
  <si>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</si>
  <si>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</si>
  <si>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</si>
  <si>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</si>
  <si>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</si>
  <si>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</si>
  <si>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</si>
  <si>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</si>
  <si>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</si>
  <si>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</si>
  <si>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</si>
  <si>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</si>
  <si>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</si>
  <si>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</si>
  <si>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</si>
  <si>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</si>
  <si>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</si>
  <si>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</si>
  <si>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</si>
  <si>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</si>
  <si>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</si>
  <si>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</si>
  <si>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</si>
  <si>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</si>
  <si>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</si>
  <si>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</si>
  <si>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</si>
  <si>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</si>
  <si>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</si>
  <si>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</si>
  <si>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</si>
  <si>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</si>
  <si>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</si>
  <si>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</si>
  <si>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</si>
  <si>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</si>
  <si>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</si>
  <si>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</si>
  <si>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</si>
  <si>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</si>
  <si>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</si>
  <si>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</si>
  <si>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</si>
  <si>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</si>
  <si>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</si>
  <si>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</si>
  <si>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</si>
  <si>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</si>
  <si>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</si>
  <si>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</si>
  <si>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</si>
  <si>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</si>
  <si>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</si>
  <si>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</si>
  <si>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</si>
  <si>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</si>
  <si>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</si>
  <si>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</si>
  <si>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</si>
  <si>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</si>
  <si>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</si>
  <si>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</si>
  <si>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</si>
  <si>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</si>
  <si>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</si>
  <si>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</si>
  <si>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</si>
  <si>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</si>
  <si>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</si>
  <si>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</si>
  <si>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</si>
  <si>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</si>
  <si>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</si>
  <si>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</si>
  <si>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</si>
  <si>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</si>
  <si>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</si>
  <si>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</si>
  <si>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</si>
  <si>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</si>
  <si>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</si>
  <si>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</si>
  <si>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</si>
  <si>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</si>
  <si>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</si>
  <si>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</si>
  <si>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</si>
  <si>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</si>
  <si>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</si>
  <si>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</si>
  <si>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</si>
  <si>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</si>
  <si>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</si>
  <si>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</si>
  <si>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</si>
  <si>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</si>
  <si>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</si>
  <si>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</si>
  <si>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</si>
  <si>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</si>
  <si>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</si>
  <si>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</si>
  <si>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</si>
  <si>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</si>
  <si>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</si>
  <si>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</si>
  <si>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</si>
  <si>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</si>
  <si>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</si>
  <si>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</si>
  <si>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</si>
  <si>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</si>
  <si>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</si>
  <si>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</si>
  <si>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</si>
  <si>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</si>
  <si>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</si>
  <si>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</si>
  <si>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</si>
  <si>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</si>
  <si>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</si>
  <si>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</si>
  <si>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</si>
  <si>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</si>
  <si>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</si>
  <si>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</si>
  <si>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</si>
  <si>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</si>
  <si>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</si>
  <si>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</si>
  <si>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</si>
  <si>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</si>
  <si>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</si>
  <si>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</si>
  <si>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</si>
  <si>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</si>
  <si>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</si>
  <si>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</si>
  <si>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</si>
  <si>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</si>
  <si>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</si>
  <si>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</si>
  <si>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</si>
  <si>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</si>
  <si>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</si>
  <si>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</si>
  <si>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</si>
  <si>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</si>
  <si>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</si>
  <si>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</si>
  <si>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</si>
  <si>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</si>
  <si>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</si>
  <si>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</si>
  <si>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</si>
  <si>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</si>
  <si>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</si>
  <si>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</si>
  <si>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</si>
  <si>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</si>
  <si>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</si>
  <si>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</si>
  <si>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</si>
  <si>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</si>
  <si>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</si>
  <si>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</si>
  <si>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</si>
  <si>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</si>
  <si>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</si>
  <si>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</si>
  <si>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</si>
  <si>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</si>
  <si>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</si>
  <si>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</si>
  <si>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</si>
  <si>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</si>
  <si>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</si>
  <si>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</si>
  <si>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</si>
  <si>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</si>
  <si>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</si>
  <si>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</si>
  <si>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</si>
  <si>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</si>
  <si>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</si>
  <si>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</si>
  <si>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</si>
  <si>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</si>
  <si>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</si>
  <si>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</si>
  <si>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</si>
  <si>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</si>
  <si>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</si>
  <si>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</si>
  <si>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</si>
  <si>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</si>
  <si>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</si>
  <si>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</si>
  <si>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</si>
  <si>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</si>
  <si>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</si>
  <si>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</si>
  <si>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</si>
  <si>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</si>
  <si>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</si>
  <si>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</si>
  <si>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</si>
  <si>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</si>
  <si>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</si>
  <si>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</si>
  <si>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</si>
  <si>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</si>
  <si>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</si>
  <si>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</si>
  <si>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</si>
  <si>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</si>
  <si>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</si>
  <si>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</si>
  <si>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</si>
  <si>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</si>
  <si>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</si>
  <si>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</si>
  <si>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</si>
  <si>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</si>
  <si>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</si>
  <si>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</si>
  <si>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</si>
  <si>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</si>
  <si>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</si>
  <si>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</si>
  <si>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</si>
  <si>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</si>
  <si>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</si>
  <si>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</si>
  <si>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</si>
  <si>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</si>
  <si>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</si>
  <si>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</si>
  <si>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</si>
  <si>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</si>
  <si>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</si>
  <si>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</si>
  <si>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</si>
  <si>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</si>
  <si>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</si>
  <si>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CANTÓN DE SAN PABLO</t>
  </si>
  <si>
    <t>CONSEJO REGIONAL INDÍGENA DEL CHOCÓ (CRICH)</t>
  </si>
  <si>
    <t>INSTITUCION EDUCATIVA JARDIN INFANTIL MI PRIMER SUEÑO</t>
  </si>
  <si>
    <t>CONSEJO COMUNITARIO DE COMUNIDADES NEGRAS DE LA CUENCA DE LOS RIOS ACANDISECO, EL CEDRO Y JUANCHO</t>
  </si>
  <si>
    <t>Contrato Nº 184 -2016</t>
  </si>
  <si>
    <t>Contrato Nº 011-2017</t>
  </si>
  <si>
    <t>Contrato Nº 003-2019</t>
  </si>
  <si>
    <t>Contrato Nº 027-2018</t>
  </si>
  <si>
    <t>Contrato Nº 056-2018</t>
  </si>
  <si>
    <t>GENERAR Y DESARROLLAR PROPUESTAS PEDAGÓGICAS PROPIAS, CON LOS NIÑOS Y NIÑAS QUE RESCATEN Y PRESERVEN LA CULTURA (CULTIVOS, ARTESANÍAS, MANUALIDADES, DANZAS, MÚSICA, RITUALES) COMO ENFOQUE DIFERENCIAL, FORTALECIENDO LA ATENCIÓN INTEGRAL DE LA PRIMERA INFANCIA, EN EL DESARROLLO DE LAS CARACTERÍSTICAS PROPIAS DE SUS TERRITORIOS COMO SERVICIOS SOCIALES Y COMUNITARIOS</t>
  </si>
  <si>
    <t>GENERAR Y DESARROLLAR LAS PROPUESTAS PEDAGÓGICAS PROPIAS, CON LOS NIÑOS Y NIÑAS, QUE RESCATEN Y PRESERVEN LA CULTURA Y SU TRADICIÓN COMO ENFOQUE DIFERENCIAL, FORTALECIENDO LA ATENCIÓN INTEGRAL DE LA PRIMERA INFANCIA, FAVORECIENDO EL DESARROLLO DE LAS CARACTERÍSTICAS PROPIAS DE SUS TERRITORIOS, SEMBRANDO SEMILLA DE VIDA PARA COMUNIDADES INDÍGENAS QUE HISTÓRICAMENTE SE LES HAN VULNERADO SUS DERECHOS</t>
  </si>
  <si>
    <t>CONSTRUIR AL MEJORAMIENTO DE LA EDUACION Y LOS PROCESO INSTITUCIONALES PARA FORMACION Y DESARROLLO INTEGRAL A NIÑOS Y NIÑAS DE LOS GRADOS DE EXPLORADORES, PARVULOS, PRE-JARDIN Y TRANSICION, EN EL PROCESO DE APRENDIZAJE SIGNIFICATIVO ATREVES DE UNA PROPUESTA PEDAGOGICA, QUE PROMUEVA  ENTORNOS PROTECTORES DESDE UNA PERPECTIVA DE DERECHO, EQUIDAD Y GENERO, ESTIMULANDO LA DIMENCIONES DEL SER HUMANO, Y EL DESARROLLO INTEGRAL Y SU DESEMPEÑO SOCIO AFECTIVO</t>
  </si>
  <si>
    <t>DESARROLLAR  PLAN PEDAGÓGICO DE  CONSERVACIÓN DE LA CULTURA PROPIA, EN EL FORTALECIMIENTO DE PATRONES FAMILIARES, CULTURALES Y DE SEGURIDAD ALIMENTARIA, EN LA ATENCIÓN DIRECTA A LA PRIMERA INFANCIA, DE 40 NIÑAS, NIÑOS, y MADRES GESTANTES, AFRODESCENDIENTES DE LAS COMUNIDADES DE LAS CUENCAS DE LOS RÍOS ACANDI SECO, EL CEDRO, Y JUANCHO</t>
  </si>
  <si>
    <t>CONTRATO 132-2020-CHO</t>
  </si>
  <si>
    <t>CONTRATO 137-2020</t>
  </si>
  <si>
    <t>CONTRATO 311-2020</t>
  </si>
  <si>
    <t>PRESTAR LOS SERVICIOS DE EDUCACIÓN INICIAL EN EL MARCO DE LA ATENCIÓN INTEGRAL EN CENTROS DE DESARROLLO INFANTIL – CDI- DE CONFORMIDAD CON LOS MANUALES OPERATIVOS DE LAS MODALIDADES INSTITUCIONAL Y FAMILIAR, EL LINEAMIENTO TÉCNICO PARA LA ATENCIÓN A LA PRIMERA INFANCIAS Y LAS DIRECTRICES ESTABLECIDAS POR EL ICBF , EN ARMONÍA CON LA POLÍTICA DE ESTADO PARA EL DESARROLLO INTEGRAL DE LA PRIMERA INFANCIA DE CERO A SIEMPRE</t>
  </si>
  <si>
    <t>PRESTAR LOS SERVICIOS DE EDUCACIÓN INICIAL EN EL MARCO DE LA ATENCIÓN INTEGRAL EN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</si>
  <si>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</si>
  <si>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JEFFERSON MOYA CHAVERRA</t>
  </si>
  <si>
    <t xml:space="preserve">Calle 27 N 9-67 </t>
  </si>
  <si>
    <t xml:space="preserve">310 502 28 24 </t>
  </si>
  <si>
    <t>info@fucosan.org</t>
  </si>
  <si>
    <t>2021-27-27001642020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</si>
</sst>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A6A6A6"/>
      </left>
      <right style="medium">
        <color rgb="FFA6A6A6"/>
      </right>
      <top style="medium">
        <color rgb="FFA6A6A6"/>
      </top>
      <bottom style="medium">
        <color rgb="FFA6A6A6"/>
      </bottom>
      <diagonal/>
    </border>
    <border>
      <left style="medium">
        <color rgb="FFA6A6A6"/>
      </left>
      <right style="medium">
        <color rgb="FFA6A6A6"/>
      </right>
      <top/>
      <bottom style="medium">
        <color rgb="FFA6A6A6"/>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31" fillId="3" borderId="39" xfId="0" applyFont="1" applyFill="1" applyBorder="1" applyAlignment="1" applyProtection="1">
      <alignment vertical="center"/>
      <protection locked="0"/>
    </xf>
    <xf numFmtId="0" fontId="31" fillId="3" borderId="40" xfId="0" applyFont="1" applyFill="1" applyBorder="1" applyAlignment="1" applyProtection="1">
      <alignment vertical="center"/>
      <protection locked="0"/>
    </xf>
    <xf numFmtId="0" fontId="0" fillId="3" borderId="0" xfId="0" applyFill="1" applyAlignment="1" applyProtection="1">
      <alignment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H1" zoomScale="85" zoomScaleNormal="85" zoomScaleSheetLayoutView="40" zoomScalePageLayoutView="40" workbookViewId="0">
      <selection activeCell="J21" sqref="J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42578125" style="4" customWidth="1"/>
    <col min="14" max="14" width="22.42578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42578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95" thickBot="1" x14ac:dyDescent="0.25"/>
    <row r="2" spans="1:20" ht="33" customHeight="1" x14ac:dyDescent="0.25">
      <c r="A2" s="13"/>
      <c r="B2" s="15"/>
      <c r="C2" s="204" t="s">
        <v>2654</v>
      </c>
      <c r="D2" s="205"/>
      <c r="E2" s="205"/>
      <c r="F2" s="205"/>
      <c r="G2" s="205"/>
      <c r="H2" s="205"/>
      <c r="I2" s="205"/>
      <c r="J2" s="205"/>
      <c r="K2" s="205"/>
      <c r="L2" s="180" t="s">
        <v>2640</v>
      </c>
      <c r="M2" s="180"/>
      <c r="N2" s="188" t="s">
        <v>2641</v>
      </c>
      <c r="O2" s="189"/>
    </row>
    <row r="3" spans="1:20" ht="33" customHeight="1" x14ac:dyDescent="0.25">
      <c r="A3" s="9"/>
      <c r="B3" s="8"/>
      <c r="C3" s="206"/>
      <c r="D3" s="207"/>
      <c r="E3" s="207"/>
      <c r="F3" s="207"/>
      <c r="G3" s="207"/>
      <c r="H3" s="207"/>
      <c r="I3" s="207"/>
      <c r="J3" s="207"/>
      <c r="K3" s="207"/>
      <c r="L3" s="190" t="s">
        <v>1</v>
      </c>
      <c r="M3" s="190"/>
      <c r="N3" s="190" t="s">
        <v>2642</v>
      </c>
      <c r="O3" s="192"/>
    </row>
    <row r="4" spans="1:20" ht="24.75" customHeight="1" thickBot="1" x14ac:dyDescent="0.3">
      <c r="A4" s="10"/>
      <c r="B4" s="12"/>
      <c r="C4" s="208"/>
      <c r="D4" s="209"/>
      <c r="E4" s="209"/>
      <c r="F4" s="209"/>
      <c r="G4" s="209"/>
      <c r="H4" s="209"/>
      <c r="I4" s="209"/>
      <c r="J4" s="209"/>
      <c r="K4" s="209"/>
      <c r="L4" s="193" t="s">
        <v>0</v>
      </c>
      <c r="M4" s="193"/>
      <c r="N4" s="193"/>
      <c r="O4" s="194"/>
    </row>
    <row r="5" spans="1:20" ht="8.25" customHeight="1" thickBot="1" x14ac:dyDescent="0.25">
      <c r="A5" s="5"/>
      <c r="B5" s="5"/>
      <c r="C5" s="31"/>
      <c r="D5" s="31"/>
      <c r="E5" s="31"/>
      <c r="F5" s="31"/>
      <c r="G5" s="31"/>
      <c r="H5" s="31"/>
      <c r="I5" s="31"/>
      <c r="J5" s="31"/>
      <c r="K5" s="31"/>
      <c r="L5" s="18"/>
      <c r="M5" s="18"/>
      <c r="N5" s="18"/>
      <c r="O5" s="18"/>
    </row>
    <row r="6" spans="1:20" s="19" customFormat="1" ht="31.5" customHeight="1" thickBot="1" x14ac:dyDescent="0.3">
      <c r="A6" s="181" t="s">
        <v>2638</v>
      </c>
      <c r="B6" s="182"/>
      <c r="C6" s="182"/>
      <c r="D6" s="182"/>
      <c r="E6" s="182"/>
      <c r="F6" s="182"/>
      <c r="G6" s="182"/>
      <c r="H6" s="182"/>
      <c r="I6" s="182"/>
      <c r="J6" s="182"/>
      <c r="K6" s="182"/>
      <c r="L6" s="182"/>
      <c r="M6" s="182"/>
      <c r="N6" s="182"/>
      <c r="O6" s="183"/>
      <c r="P6" s="76"/>
      <c r="Q6" s="4"/>
      <c r="R6" s="4"/>
      <c r="S6" s="51"/>
    </row>
    <row r="7" spans="1:20" ht="8.25" customHeight="1" thickBot="1" x14ac:dyDescent="0.25">
      <c r="A7" s="37"/>
      <c r="B7" s="38"/>
      <c r="C7" s="39"/>
      <c r="D7" s="39"/>
      <c r="E7" s="39"/>
      <c r="F7" s="39"/>
      <c r="G7" s="39"/>
      <c r="H7" s="39"/>
      <c r="I7" s="39"/>
      <c r="J7" s="39"/>
      <c r="K7" s="39"/>
      <c r="L7" s="40"/>
      <c r="M7" s="40"/>
      <c r="N7" s="40"/>
      <c r="O7" s="41"/>
    </row>
    <row r="8" spans="1:20" ht="30.75" customHeight="1" thickBot="1" x14ac:dyDescent="0.25">
      <c r="A8" s="42"/>
      <c r="B8" s="169" t="str">
        <f>HYPERLINK("#MI_Oferente_Singular!B20","IDENTIFICACIÓN DEL OFERENTE")</f>
        <v>IDENTIFICACIÓN DEL OFERENTE</v>
      </c>
      <c r="C8" s="168"/>
      <c r="D8" s="48"/>
      <c r="E8" s="184" t="str">
        <f>HYPERLINK("#MI_Oferente_Singular!A114","CAPACIDAD RESIDUAL")</f>
        <v>CAPACIDAD RESIDUAL</v>
      </c>
      <c r="F8" s="185"/>
      <c r="G8" s="186"/>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25">
      <c r="A9" s="42"/>
      <c r="B9" s="169" t="str">
        <f>HYPERLINK("#MI_Oferente_Singular!H17","DATOS CONTRATO INVITACIÓN")</f>
        <v>DATOS CONTRATO INVITACIÓN</v>
      </c>
      <c r="C9" s="48"/>
      <c r="D9" s="168"/>
      <c r="E9" s="184" t="str">
        <f>HYPERLINK("#MI_Oferente_Singular!A162","TALENTO HUMANO")</f>
        <v>TALENTO HUMANO</v>
      </c>
      <c r="F9" s="185"/>
      <c r="G9" s="186"/>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25">
      <c r="A10" s="42"/>
      <c r="B10" s="169" t="str">
        <f>HYPERLINK("#MI_Oferente_Singular!A48","EXPERIENCIA TERRITORIAL")</f>
        <v>EXPERIENCIA TERRITORIAL</v>
      </c>
      <c r="C10" s="48"/>
      <c r="D10" s="48"/>
      <c r="E10" s="184" t="str">
        <f>HYPERLINK("#MI_Oferente_Singular!F162","INFRAESTRUCTURA")</f>
        <v>INFRAESTRUCTURA</v>
      </c>
      <c r="F10" s="185"/>
      <c r="G10" s="186"/>
      <c r="H10" s="170"/>
      <c r="I10" s="169" t="str">
        <f>HYPERLINK("#MI_Oferente_Singular!H179","VALOR TECNICO AGREGADO")</f>
        <v>VALOR TECNICO AGREGADO</v>
      </c>
      <c r="J10" s="49"/>
      <c r="K10" s="48"/>
      <c r="L10" s="36"/>
      <c r="M10" s="36"/>
      <c r="N10" s="36"/>
      <c r="O10" s="43"/>
    </row>
    <row r="11" spans="1:20" ht="8.25" customHeight="1" thickBot="1" x14ac:dyDescent="0.25">
      <c r="A11" s="44"/>
      <c r="B11" s="22"/>
      <c r="C11" s="45"/>
      <c r="D11" s="45"/>
      <c r="E11" s="45"/>
      <c r="F11" s="45"/>
      <c r="G11" s="45"/>
      <c r="H11" s="45"/>
      <c r="I11" s="45"/>
      <c r="J11" s="45"/>
      <c r="K11" s="45"/>
      <c r="L11" s="46"/>
      <c r="M11" s="46"/>
      <c r="N11" s="46"/>
      <c r="O11" s="47"/>
    </row>
    <row r="12" spans="1:20" ht="8.25" customHeight="1" x14ac:dyDescent="0.2">
      <c r="A12" s="5"/>
      <c r="B12" s="5"/>
      <c r="C12" s="31"/>
      <c r="D12" s="31"/>
      <c r="E12" s="31"/>
      <c r="F12" s="31"/>
      <c r="G12" s="31"/>
      <c r="H12" s="31"/>
      <c r="I12" s="31"/>
      <c r="J12" s="31"/>
      <c r="K12" s="31"/>
      <c r="L12" s="18"/>
      <c r="M12" s="18"/>
      <c r="N12" s="18"/>
      <c r="O12" s="18"/>
    </row>
    <row r="13" spans="1:20" ht="8.25" customHeight="1" thickBot="1" x14ac:dyDescent="0.25">
      <c r="A13" s="5"/>
      <c r="B13" s="5"/>
      <c r="C13" s="31"/>
      <c r="D13" s="31"/>
      <c r="E13" s="31"/>
      <c r="F13" s="31"/>
      <c r="G13" s="31"/>
      <c r="H13" s="31"/>
      <c r="I13" s="31"/>
      <c r="J13" s="31"/>
      <c r="K13" s="31"/>
      <c r="L13" s="18"/>
      <c r="M13" s="18"/>
      <c r="N13" s="18"/>
      <c r="O13" s="18"/>
    </row>
    <row r="14" spans="1:20" ht="15.95" x14ac:dyDescent="0.2">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0" t="s">
        <v>2699</v>
      </c>
      <c r="D15" s="35"/>
      <c r="E15" s="35"/>
      <c r="F15" s="5"/>
      <c r="G15" s="32" t="s">
        <v>1168</v>
      </c>
      <c r="H15" s="103" t="s">
        <v>628</v>
      </c>
      <c r="I15" s="32" t="s">
        <v>2624</v>
      </c>
      <c r="J15" s="108" t="s">
        <v>2626</v>
      </c>
      <c r="L15" s="210" t="s">
        <v>8</v>
      </c>
      <c r="M15" s="210"/>
      <c r="N15" s="124" t="s">
        <v>2664</v>
      </c>
      <c r="O15" s="8"/>
      <c r="Q15" s="51"/>
      <c r="R15" s="51"/>
      <c r="S15" s="51"/>
      <c r="T15" s="51"/>
    </row>
    <row r="16" spans="1:20" ht="15.95" thickBot="1" x14ac:dyDescent="0.25">
      <c r="A16" s="10"/>
      <c r="B16" s="11"/>
      <c r="D16" s="11"/>
      <c r="E16" s="11"/>
      <c r="F16" s="11"/>
      <c r="G16" s="11"/>
      <c r="H16" s="11"/>
      <c r="I16" s="11"/>
      <c r="J16" s="11"/>
      <c r="K16" s="11"/>
      <c r="L16" s="11"/>
      <c r="M16" s="11"/>
      <c r="N16" s="11"/>
      <c r="O16" s="12"/>
    </row>
    <row r="17" spans="1:23" s="19" customFormat="1" ht="31.5" customHeight="1" thickBot="1" x14ac:dyDescent="0.3">
      <c r="A17" s="181" t="s">
        <v>21</v>
      </c>
      <c r="B17" s="182"/>
      <c r="C17" s="182"/>
      <c r="D17" s="182"/>
      <c r="E17" s="182"/>
      <c r="F17" s="182"/>
      <c r="G17" s="182"/>
      <c r="H17" s="181" t="s">
        <v>12</v>
      </c>
      <c r="I17" s="182"/>
      <c r="J17" s="182"/>
      <c r="K17" s="182"/>
      <c r="L17" s="182"/>
      <c r="M17" s="182"/>
      <c r="N17" s="182"/>
      <c r="O17" s="183"/>
      <c r="P17" s="76"/>
    </row>
    <row r="18" spans="1:23" x14ac:dyDescent="0.2">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7" t="s">
        <v>2639</v>
      </c>
      <c r="I19" s="136" t="s">
        <v>11</v>
      </c>
      <c r="J19" s="137" t="s">
        <v>10</v>
      </c>
      <c r="K19" s="137" t="s">
        <v>2609</v>
      </c>
      <c r="L19" s="137" t="s">
        <v>1161</v>
      </c>
      <c r="M19" s="137" t="s">
        <v>1162</v>
      </c>
      <c r="N19" s="138" t="s">
        <v>2610</v>
      </c>
      <c r="O19" s="133"/>
      <c r="Q19" s="51"/>
      <c r="R19" s="51"/>
    </row>
    <row r="20" spans="1:23" ht="30" customHeight="1" x14ac:dyDescent="0.25">
      <c r="A20" s="9"/>
      <c r="B20" s="109">
        <v>900943875</v>
      </c>
      <c r="C20" s="5"/>
      <c r="D20" s="73"/>
      <c r="E20" s="5"/>
      <c r="F20" s="5"/>
      <c r="G20" s="5"/>
      <c r="H20" s="187"/>
      <c r="I20" s="143" t="s">
        <v>628</v>
      </c>
      <c r="J20" s="144" t="s">
        <v>635</v>
      </c>
      <c r="K20" s="145">
        <v>927913725</v>
      </c>
      <c r="L20" s="146">
        <v>44197</v>
      </c>
      <c r="M20" s="146">
        <v>44561</v>
      </c>
      <c r="N20" s="131">
        <f>+(M20-L20)/30</f>
        <v>12.133333333333333</v>
      </c>
      <c r="O20" s="134"/>
      <c r="U20" s="130"/>
      <c r="V20" s="105">
        <f ca="1">NOW()</f>
        <v>44187.496103587961</v>
      </c>
      <c r="W20" s="105">
        <f ca="1">NOW()</f>
        <v>44187.496103587961</v>
      </c>
    </row>
    <row r="21" spans="1:23" ht="30" customHeight="1" outlineLevel="1" x14ac:dyDescent="0.2">
      <c r="A21" s="9"/>
      <c r="B21" s="71"/>
      <c r="C21" s="5"/>
      <c r="D21" s="5"/>
      <c r="E21" s="5"/>
      <c r="F21" s="5"/>
      <c r="G21" s="5"/>
      <c r="H21" s="70"/>
      <c r="I21" s="143"/>
      <c r="J21" s="144"/>
      <c r="K21" s="145"/>
      <c r="L21" s="146"/>
      <c r="M21" s="146"/>
      <c r="N21" s="131">
        <f t="shared" ref="N21:N35" si="0">+(M21-L21)/30</f>
        <v>0</v>
      </c>
      <c r="O21" s="135"/>
    </row>
    <row r="22" spans="1:23" ht="30" customHeight="1" outlineLevel="1" x14ac:dyDescent="0.2">
      <c r="A22" s="9"/>
      <c r="B22" s="71"/>
      <c r="C22" s="5"/>
      <c r="D22" s="5"/>
      <c r="E22" s="5"/>
      <c r="F22" s="5"/>
      <c r="G22" s="5"/>
      <c r="H22" s="70"/>
      <c r="I22" s="143"/>
      <c r="J22" s="144"/>
      <c r="K22" s="145"/>
      <c r="L22" s="146"/>
      <c r="M22" s="146"/>
      <c r="N22" s="132">
        <f t="shared" ref="N22:N33" si="1">+(M22-L22)/30</f>
        <v>0</v>
      </c>
      <c r="O22" s="135"/>
    </row>
    <row r="23" spans="1:23" ht="30" customHeight="1" outlineLevel="1" x14ac:dyDescent="0.2">
      <c r="A23" s="9"/>
      <c r="B23" s="101"/>
      <c r="C23" s="21"/>
      <c r="D23" s="21"/>
      <c r="E23" s="21"/>
      <c r="F23" s="5"/>
      <c r="G23" s="5"/>
      <c r="H23" s="70"/>
      <c r="I23" s="143"/>
      <c r="J23" s="144"/>
      <c r="K23" s="145"/>
      <c r="L23" s="146"/>
      <c r="M23" s="146"/>
      <c r="N23" s="132">
        <f t="shared" si="1"/>
        <v>0</v>
      </c>
      <c r="O23" s="135"/>
      <c r="Q23" s="104"/>
      <c r="R23" s="55"/>
      <c r="S23" s="105"/>
      <c r="T23" s="105"/>
    </row>
    <row r="24" spans="1:23" ht="30" customHeight="1" outlineLevel="1" x14ac:dyDescent="0.25">
      <c r="A24" s="9"/>
      <c r="B24" s="101"/>
      <c r="C24" s="21"/>
      <c r="D24" s="21"/>
      <c r="E24" s="21"/>
      <c r="F24" s="5"/>
      <c r="G24" s="5"/>
      <c r="H24" s="70"/>
      <c r="I24" s="143"/>
      <c r="J24" s="144"/>
      <c r="K24" s="145"/>
      <c r="L24" s="146"/>
      <c r="M24" s="146"/>
      <c r="N24" s="132">
        <f t="shared" si="1"/>
        <v>0</v>
      </c>
      <c r="O24" s="135"/>
    </row>
    <row r="25" spans="1:23" ht="30" customHeight="1" outlineLevel="1" x14ac:dyDescent="0.25">
      <c r="A25" s="9"/>
      <c r="B25" s="101"/>
      <c r="C25" s="21"/>
      <c r="D25" s="21"/>
      <c r="E25" s="21"/>
      <c r="F25" s="5"/>
      <c r="G25" s="5"/>
      <c r="H25" s="70"/>
      <c r="I25" s="143"/>
      <c r="J25" s="144"/>
      <c r="K25" s="145"/>
      <c r="L25" s="146"/>
      <c r="M25" s="146"/>
      <c r="N25" s="132">
        <f t="shared" si="1"/>
        <v>0</v>
      </c>
      <c r="O25" s="135"/>
    </row>
    <row r="26" spans="1:23" ht="30" customHeight="1" outlineLevel="1" x14ac:dyDescent="0.25">
      <c r="A26" s="9"/>
      <c r="B26" s="101"/>
      <c r="C26" s="21"/>
      <c r="D26" s="21"/>
      <c r="E26" s="21"/>
      <c r="F26" s="5"/>
      <c r="G26" s="5"/>
      <c r="H26" s="70"/>
      <c r="I26" s="143"/>
      <c r="J26" s="144"/>
      <c r="K26" s="145"/>
      <c r="L26" s="146"/>
      <c r="M26" s="146"/>
      <c r="N26" s="132">
        <f t="shared" si="1"/>
        <v>0</v>
      </c>
      <c r="O26" s="135"/>
    </row>
    <row r="27" spans="1:23" ht="30" customHeight="1" outlineLevel="1" x14ac:dyDescent="0.25">
      <c r="A27" s="9"/>
      <c r="B27" s="101"/>
      <c r="C27" s="21"/>
      <c r="D27" s="21"/>
      <c r="E27" s="21"/>
      <c r="F27" s="5"/>
      <c r="G27" s="5"/>
      <c r="H27" s="70"/>
      <c r="I27" s="143"/>
      <c r="J27" s="144"/>
      <c r="K27" s="145"/>
      <c r="L27" s="146"/>
      <c r="M27" s="146"/>
      <c r="N27" s="132">
        <f t="shared" si="1"/>
        <v>0</v>
      </c>
      <c r="O27" s="135"/>
    </row>
    <row r="28" spans="1:23" ht="30" customHeight="1" outlineLevel="1" x14ac:dyDescent="0.25">
      <c r="A28" s="9"/>
      <c r="B28" s="101"/>
      <c r="C28" s="21"/>
      <c r="D28" s="21"/>
      <c r="E28" s="21"/>
      <c r="F28" s="5"/>
      <c r="G28" s="5"/>
      <c r="H28" s="70"/>
      <c r="I28" s="143"/>
      <c r="J28" s="144"/>
      <c r="K28" s="145"/>
      <c r="L28" s="146"/>
      <c r="M28" s="146"/>
      <c r="N28" s="132">
        <f t="shared" si="1"/>
        <v>0</v>
      </c>
      <c r="O28" s="135"/>
    </row>
    <row r="29" spans="1:23" ht="30" customHeight="1" outlineLevel="1" x14ac:dyDescent="0.25">
      <c r="A29" s="9"/>
      <c r="B29" s="71"/>
      <c r="C29" s="5"/>
      <c r="D29" s="5"/>
      <c r="E29" s="5"/>
      <c r="F29" s="5"/>
      <c r="G29" s="5"/>
      <c r="H29" s="70"/>
      <c r="I29" s="143"/>
      <c r="J29" s="144"/>
      <c r="K29" s="145"/>
      <c r="L29" s="146"/>
      <c r="M29" s="146"/>
      <c r="N29" s="132">
        <f t="shared" si="1"/>
        <v>0</v>
      </c>
      <c r="O29" s="135"/>
    </row>
    <row r="30" spans="1:23" ht="30" customHeight="1" outlineLevel="1" x14ac:dyDescent="0.25">
      <c r="A30" s="9"/>
      <c r="B30" s="71"/>
      <c r="C30" s="5"/>
      <c r="D30" s="5"/>
      <c r="E30" s="5"/>
      <c r="F30" s="5"/>
      <c r="G30" s="5"/>
      <c r="H30" s="70"/>
      <c r="I30" s="143"/>
      <c r="J30" s="144"/>
      <c r="K30" s="145"/>
      <c r="L30" s="146"/>
      <c r="M30" s="146"/>
      <c r="N30" s="132">
        <f t="shared" si="1"/>
        <v>0</v>
      </c>
      <c r="O30" s="135"/>
    </row>
    <row r="31" spans="1:23" ht="30" customHeight="1" outlineLevel="1" x14ac:dyDescent="0.25">
      <c r="A31" s="9"/>
      <c r="B31" s="71"/>
      <c r="C31" s="5"/>
      <c r="D31" s="5"/>
      <c r="E31" s="5"/>
      <c r="F31" s="5"/>
      <c r="G31" s="5"/>
      <c r="H31" s="70"/>
      <c r="I31" s="143"/>
      <c r="J31" s="144"/>
      <c r="K31" s="145"/>
      <c r="L31" s="146"/>
      <c r="M31" s="146"/>
      <c r="N31" s="132">
        <f t="shared" si="1"/>
        <v>0</v>
      </c>
      <c r="O31" s="135"/>
    </row>
    <row r="32" spans="1:23" ht="30" customHeight="1" outlineLevel="1" x14ac:dyDescent="0.25">
      <c r="A32" s="9"/>
      <c r="B32" s="71"/>
      <c r="C32" s="5"/>
      <c r="D32" s="5"/>
      <c r="E32" s="5"/>
      <c r="F32" s="5"/>
      <c r="G32" s="5"/>
      <c r="H32" s="70"/>
      <c r="I32" s="143"/>
      <c r="J32" s="144"/>
      <c r="K32" s="145"/>
      <c r="L32" s="146"/>
      <c r="M32" s="146"/>
      <c r="N32" s="132">
        <f t="shared" si="1"/>
        <v>0</v>
      </c>
      <c r="O32" s="135"/>
    </row>
    <row r="33" spans="1:16" ht="30" customHeight="1" outlineLevel="1" x14ac:dyDescent="0.25">
      <c r="A33" s="9"/>
      <c r="B33" s="71"/>
      <c r="C33" s="5"/>
      <c r="D33" s="5"/>
      <c r="E33" s="5"/>
      <c r="F33" s="5"/>
      <c r="G33" s="5"/>
      <c r="H33" s="70"/>
      <c r="I33" s="143"/>
      <c r="J33" s="144"/>
      <c r="K33" s="145"/>
      <c r="L33" s="146"/>
      <c r="M33" s="146"/>
      <c r="N33" s="132">
        <f t="shared" si="1"/>
        <v>0</v>
      </c>
      <c r="O33" s="135"/>
    </row>
    <row r="34" spans="1:16" ht="30" customHeight="1" outlineLevel="1" x14ac:dyDescent="0.25">
      <c r="A34" s="9"/>
      <c r="B34" s="71"/>
      <c r="C34" s="5"/>
      <c r="D34" s="5"/>
      <c r="E34" s="5"/>
      <c r="F34" s="5"/>
      <c r="G34" s="5"/>
      <c r="H34" s="70"/>
      <c r="I34" s="143"/>
      <c r="J34" s="144"/>
      <c r="K34" s="145"/>
      <c r="L34" s="146"/>
      <c r="M34" s="146"/>
      <c r="N34" s="132">
        <f t="shared" si="0"/>
        <v>0</v>
      </c>
      <c r="O34" s="135"/>
    </row>
    <row r="35" spans="1:16" ht="30" customHeight="1" outlineLevel="1" x14ac:dyDescent="0.25">
      <c r="A35" s="9"/>
      <c r="B35" s="71"/>
      <c r="C35" s="5"/>
      <c r="D35" s="5"/>
      <c r="E35" s="5"/>
      <c r="F35" s="5"/>
      <c r="G35" s="5"/>
      <c r="H35" s="70"/>
      <c r="I35" s="143"/>
      <c r="J35" s="144"/>
      <c r="K35" s="145"/>
      <c r="L35" s="146"/>
      <c r="M35" s="146"/>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5"/>
      <c r="I37" s="126"/>
      <c r="J37" s="126"/>
      <c r="K37" s="126"/>
      <c r="L37" s="126"/>
      <c r="M37" s="126"/>
      <c r="N37" s="126"/>
      <c r="O37" s="127"/>
    </row>
    <row r="38" spans="1:16" ht="21" customHeight="1" x14ac:dyDescent="0.25">
      <c r="A38" s="9"/>
      <c r="B38" s="179" t="str">
        <f>VLOOKUP(B20,EAS!A2:B1439,2,0)</f>
        <v>FUNDACIÓN COLOMBIANA CON SEGURIDAD ALIMENTARIA Y NUTRICIONAL</v>
      </c>
      <c r="C38" s="179"/>
      <c r="D38" s="179"/>
      <c r="E38" s="179"/>
      <c r="F38" s="179"/>
      <c r="G38" s="5"/>
      <c r="H38" s="128"/>
      <c r="I38" s="191" t="s">
        <v>7</v>
      </c>
      <c r="J38" s="191"/>
      <c r="K38" s="191"/>
      <c r="L38" s="191"/>
      <c r="M38" s="191"/>
      <c r="N38" s="191"/>
      <c r="O38" s="129"/>
    </row>
    <row r="39" spans="1:16" ht="42.95" customHeight="1" thickBot="1" x14ac:dyDescent="0.3">
      <c r="A39" s="10"/>
      <c r="B39" s="11"/>
      <c r="C39" s="11"/>
      <c r="D39" s="11"/>
      <c r="E39" s="11"/>
      <c r="F39" s="11"/>
      <c r="G39" s="11"/>
      <c r="H39" s="10"/>
      <c r="I39" s="223"/>
      <c r="J39" s="223"/>
      <c r="K39" s="223"/>
      <c r="L39" s="223"/>
      <c r="M39" s="223"/>
      <c r="N39" s="223"/>
      <c r="O39" s="12"/>
    </row>
    <row r="40" spans="1:16" ht="15.75" thickBot="1" x14ac:dyDescent="0.3"/>
    <row r="41" spans="1:16" s="19" customFormat="1" ht="31.5" customHeight="1" thickBot="1" x14ac:dyDescent="0.3">
      <c r="A41" s="181" t="s">
        <v>3</v>
      </c>
      <c r="B41" s="182"/>
      <c r="C41" s="182"/>
      <c r="D41" s="182"/>
      <c r="E41" s="182"/>
      <c r="F41" s="182"/>
      <c r="G41" s="182"/>
      <c r="H41" s="182"/>
      <c r="I41" s="182"/>
      <c r="J41" s="182"/>
      <c r="K41" s="182"/>
      <c r="L41" s="182"/>
      <c r="M41" s="182"/>
      <c r="N41" s="182"/>
      <c r="O41" s="183"/>
      <c r="P41" s="76"/>
    </row>
    <row r="42" spans="1:16" ht="8.25" customHeight="1" thickBot="1" x14ac:dyDescent="0.3"/>
    <row r="43" spans="1:16" s="19" customFormat="1" ht="31.5" customHeight="1" thickBot="1" x14ac:dyDescent="0.3">
      <c r="A43" s="225" t="s">
        <v>4</v>
      </c>
      <c r="B43" s="226"/>
      <c r="C43" s="226"/>
      <c r="D43" s="226"/>
      <c r="E43" s="226"/>
      <c r="F43" s="226"/>
      <c r="G43" s="226"/>
      <c r="H43" s="226"/>
      <c r="I43" s="226"/>
      <c r="J43" s="226"/>
      <c r="K43" s="226"/>
      <c r="L43" s="226"/>
      <c r="M43" s="226"/>
      <c r="N43" s="226"/>
      <c r="O43" s="227"/>
      <c r="P43" s="76"/>
    </row>
    <row r="44" spans="1:16" ht="15" customHeight="1" x14ac:dyDescent="0.25">
      <c r="A44" s="228" t="s">
        <v>2655</v>
      </c>
      <c r="B44" s="229"/>
      <c r="C44" s="229"/>
      <c r="D44" s="229"/>
      <c r="E44" s="229"/>
      <c r="F44" s="229"/>
      <c r="G44" s="229"/>
      <c r="H44" s="229"/>
      <c r="I44" s="229"/>
      <c r="J44" s="229"/>
      <c r="K44" s="229"/>
      <c r="L44" s="229"/>
      <c r="M44" s="229"/>
      <c r="N44" s="229"/>
      <c r="O44" s="230"/>
    </row>
    <row r="45" spans="1:16" x14ac:dyDescent="0.25">
      <c r="A45" s="231"/>
      <c r="B45" s="232"/>
      <c r="C45" s="232"/>
      <c r="D45" s="232"/>
      <c r="E45" s="232"/>
      <c r="F45" s="232"/>
      <c r="G45" s="232"/>
      <c r="H45" s="232"/>
      <c r="I45" s="232"/>
      <c r="J45" s="232"/>
      <c r="K45" s="232"/>
      <c r="L45" s="232"/>
      <c r="M45" s="232"/>
      <c r="N45" s="232"/>
      <c r="O45" s="23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21" t="s">
        <v>2676</v>
      </c>
      <c r="C48" s="112" t="s">
        <v>31</v>
      </c>
      <c r="D48" s="120" t="s">
        <v>2680</v>
      </c>
      <c r="E48" s="171">
        <v>42429</v>
      </c>
      <c r="F48" s="171">
        <v>42735</v>
      </c>
      <c r="G48" s="154">
        <f>IF(AND(E48&lt;&gt;"",F48&lt;&gt;""),((F48-E48)/30),"")</f>
        <v>10.199999999999999</v>
      </c>
      <c r="H48" s="121" t="s">
        <v>2685</v>
      </c>
      <c r="I48" s="120" t="s">
        <v>628</v>
      </c>
      <c r="J48" s="120" t="s">
        <v>639</v>
      </c>
      <c r="K48" s="122">
        <v>54600000</v>
      </c>
      <c r="L48" s="115" t="s">
        <v>1148</v>
      </c>
      <c r="M48" s="117">
        <v>1</v>
      </c>
      <c r="N48" s="115" t="s">
        <v>27</v>
      </c>
      <c r="O48" s="115" t="s">
        <v>26</v>
      </c>
      <c r="P48" s="78"/>
    </row>
    <row r="49" spans="1:16" s="6" customFormat="1" ht="24.75" customHeight="1" x14ac:dyDescent="0.25">
      <c r="A49" s="139">
        <v>2</v>
      </c>
      <c r="B49" s="121" t="s">
        <v>2677</v>
      </c>
      <c r="C49" s="123" t="s">
        <v>32</v>
      </c>
      <c r="D49" s="120" t="s">
        <v>2681</v>
      </c>
      <c r="E49" s="171">
        <v>42751</v>
      </c>
      <c r="F49" s="171">
        <v>43091</v>
      </c>
      <c r="G49" s="154">
        <f t="shared" ref="G49:G50" si="2">IF(AND(E49&lt;&gt;"",F49&lt;&gt;""),((F49-E49)/30),"")</f>
        <v>11.333333333333334</v>
      </c>
      <c r="H49" s="172" t="s">
        <v>2686</v>
      </c>
      <c r="I49" s="120" t="s">
        <v>628</v>
      </c>
      <c r="J49" s="120" t="s">
        <v>632</v>
      </c>
      <c r="K49" s="122">
        <v>68471000</v>
      </c>
      <c r="L49" s="123" t="s">
        <v>1148</v>
      </c>
      <c r="M49" s="117">
        <v>1</v>
      </c>
      <c r="N49" s="123" t="s">
        <v>27</v>
      </c>
      <c r="O49" s="123" t="s">
        <v>26</v>
      </c>
      <c r="P49" s="78"/>
    </row>
    <row r="50" spans="1:16" s="6" customFormat="1" ht="24.75" customHeight="1" x14ac:dyDescent="0.25">
      <c r="A50" s="139">
        <v>3</v>
      </c>
      <c r="B50" s="121" t="s">
        <v>2678</v>
      </c>
      <c r="C50" s="123" t="s">
        <v>32</v>
      </c>
      <c r="D50" s="120" t="s">
        <v>2682</v>
      </c>
      <c r="E50" s="171">
        <v>43486</v>
      </c>
      <c r="F50" s="171">
        <v>43768</v>
      </c>
      <c r="G50" s="154">
        <f t="shared" si="2"/>
        <v>9.4</v>
      </c>
      <c r="H50" s="121" t="s">
        <v>2687</v>
      </c>
      <c r="I50" s="120" t="s">
        <v>628</v>
      </c>
      <c r="J50" s="120" t="s">
        <v>645</v>
      </c>
      <c r="K50" s="122">
        <v>125000000</v>
      </c>
      <c r="L50" s="123" t="s">
        <v>1148</v>
      </c>
      <c r="M50" s="117">
        <v>1</v>
      </c>
      <c r="N50" s="123" t="s">
        <v>27</v>
      </c>
      <c r="O50" s="123" t="s">
        <v>26</v>
      </c>
      <c r="P50" s="78"/>
    </row>
    <row r="51" spans="1:16" s="6" customFormat="1" ht="24.75" customHeight="1" outlineLevel="1" x14ac:dyDescent="0.25">
      <c r="A51" s="139">
        <v>4</v>
      </c>
      <c r="B51" s="121" t="s">
        <v>2677</v>
      </c>
      <c r="C51" s="123" t="s">
        <v>32</v>
      </c>
      <c r="D51" s="120" t="s">
        <v>2683</v>
      </c>
      <c r="E51" s="171">
        <v>43115</v>
      </c>
      <c r="F51" s="171">
        <v>43455</v>
      </c>
      <c r="G51" s="154">
        <f t="shared" ref="G51:G107" si="3">IF(AND(E51&lt;&gt;"",F51&lt;&gt;""),((F51-E51)/30),"")</f>
        <v>11.333333333333334</v>
      </c>
      <c r="H51" s="121" t="s">
        <v>2686</v>
      </c>
      <c r="I51" s="120" t="s">
        <v>628</v>
      </c>
      <c r="J51" s="120" t="s">
        <v>632</v>
      </c>
      <c r="K51" s="118">
        <v>95860000</v>
      </c>
      <c r="L51" s="123" t="s">
        <v>1148</v>
      </c>
      <c r="M51" s="117">
        <v>1</v>
      </c>
      <c r="N51" s="123" t="s">
        <v>27</v>
      </c>
      <c r="O51" s="123" t="s">
        <v>26</v>
      </c>
      <c r="P51" s="78"/>
    </row>
    <row r="52" spans="1:16" s="7" customFormat="1" ht="24.75" customHeight="1" outlineLevel="1" x14ac:dyDescent="0.25">
      <c r="A52" s="140">
        <v>5</v>
      </c>
      <c r="B52" s="121" t="s">
        <v>2679</v>
      </c>
      <c r="C52" s="123" t="s">
        <v>32</v>
      </c>
      <c r="D52" s="120" t="s">
        <v>2684</v>
      </c>
      <c r="E52" s="171">
        <v>43115</v>
      </c>
      <c r="F52" s="171">
        <v>43441</v>
      </c>
      <c r="G52" s="154">
        <f t="shared" si="3"/>
        <v>10.866666666666667</v>
      </c>
      <c r="H52" s="121" t="s">
        <v>2688</v>
      </c>
      <c r="I52" s="120" t="s">
        <v>628</v>
      </c>
      <c r="J52" s="120" t="s">
        <v>631</v>
      </c>
      <c r="K52" s="118">
        <v>81950000</v>
      </c>
      <c r="L52" s="123" t="s">
        <v>1148</v>
      </c>
      <c r="M52" s="117">
        <v>1</v>
      </c>
      <c r="N52" s="123" t="s">
        <v>27</v>
      </c>
      <c r="O52" s="123" t="s">
        <v>26</v>
      </c>
      <c r="P52" s="79"/>
    </row>
    <row r="53" spans="1:16" s="7" customFormat="1" ht="24.75" customHeight="1" outlineLevel="1" x14ac:dyDescent="0.25">
      <c r="A53" s="140">
        <v>6</v>
      </c>
      <c r="B53" s="111"/>
      <c r="C53" s="112"/>
      <c r="D53" s="110"/>
      <c r="E53" s="141"/>
      <c r="F53" s="141"/>
      <c r="G53" s="154" t="str">
        <f t="shared" si="3"/>
        <v/>
      </c>
      <c r="H53" s="119"/>
      <c r="I53" s="113"/>
      <c r="J53" s="113"/>
      <c r="K53" s="116"/>
      <c r="L53" s="115"/>
      <c r="M53" s="117"/>
      <c r="N53" s="115"/>
      <c r="O53" s="115"/>
      <c r="P53" s="79"/>
    </row>
    <row r="54" spans="1:16" s="7" customFormat="1" ht="24.75" customHeight="1" outlineLevel="1" x14ac:dyDescent="0.25">
      <c r="A54" s="140">
        <v>7</v>
      </c>
      <c r="B54" s="111"/>
      <c r="C54" s="112"/>
      <c r="D54" s="110"/>
      <c r="E54" s="141"/>
      <c r="F54" s="141"/>
      <c r="G54" s="154" t="str">
        <f t="shared" si="3"/>
        <v/>
      </c>
      <c r="H54" s="114"/>
      <c r="I54" s="113"/>
      <c r="J54" s="113"/>
      <c r="K54" s="118"/>
      <c r="L54" s="115"/>
      <c r="M54" s="117"/>
      <c r="N54" s="115"/>
      <c r="O54" s="115"/>
      <c r="P54" s="79"/>
    </row>
    <row r="55" spans="1:16" s="7" customFormat="1" ht="24.75" customHeight="1" outlineLevel="1" x14ac:dyDescent="0.25">
      <c r="A55" s="140">
        <v>8</v>
      </c>
      <c r="B55" s="111"/>
      <c r="C55" s="112"/>
      <c r="D55" s="110"/>
      <c r="E55" s="141"/>
      <c r="F55" s="141"/>
      <c r="G55" s="154" t="str">
        <f t="shared" si="3"/>
        <v/>
      </c>
      <c r="H55" s="114"/>
      <c r="I55" s="113"/>
      <c r="J55" s="113"/>
      <c r="K55" s="118"/>
      <c r="L55" s="115"/>
      <c r="M55" s="117"/>
      <c r="N55" s="115"/>
      <c r="O55" s="115"/>
      <c r="P55" s="79"/>
    </row>
    <row r="56" spans="1:16" s="7" customFormat="1" ht="24.75" customHeight="1" outlineLevel="1" x14ac:dyDescent="0.25">
      <c r="A56" s="140">
        <v>9</v>
      </c>
      <c r="B56" s="111"/>
      <c r="C56" s="112"/>
      <c r="D56" s="110"/>
      <c r="E56" s="141"/>
      <c r="F56" s="141"/>
      <c r="G56" s="154" t="str">
        <f t="shared" si="3"/>
        <v/>
      </c>
      <c r="H56" s="114"/>
      <c r="I56" s="113"/>
      <c r="J56" s="113"/>
      <c r="K56" s="118"/>
      <c r="L56" s="115"/>
      <c r="M56" s="117"/>
      <c r="N56" s="115"/>
      <c r="O56" s="115"/>
      <c r="P56" s="79"/>
    </row>
    <row r="57" spans="1:16" s="7" customFormat="1" ht="24.75" customHeight="1" outlineLevel="1" x14ac:dyDescent="0.25">
      <c r="A57" s="140">
        <v>10</v>
      </c>
      <c r="B57" s="64"/>
      <c r="C57" s="65"/>
      <c r="D57" s="63"/>
      <c r="E57" s="141"/>
      <c r="F57" s="141"/>
      <c r="G57" s="154" t="str">
        <f t="shared" si="3"/>
        <v/>
      </c>
      <c r="H57" s="64"/>
      <c r="I57" s="63"/>
      <c r="J57" s="63"/>
      <c r="K57" s="66"/>
      <c r="L57" s="65"/>
      <c r="M57" s="67"/>
      <c r="N57" s="65"/>
      <c r="O57" s="65"/>
      <c r="P57" s="79"/>
    </row>
    <row r="58" spans="1:16" s="7" customFormat="1" ht="24.75" customHeight="1" outlineLevel="1" x14ac:dyDescent="0.25">
      <c r="A58" s="140">
        <v>11</v>
      </c>
      <c r="B58" s="64"/>
      <c r="C58" s="65"/>
      <c r="D58" s="63"/>
      <c r="E58" s="141"/>
      <c r="F58" s="141"/>
      <c r="G58" s="154" t="str">
        <f t="shared" si="3"/>
        <v/>
      </c>
      <c r="H58" s="64"/>
      <c r="I58" s="63"/>
      <c r="J58" s="63"/>
      <c r="K58" s="66"/>
      <c r="L58" s="65"/>
      <c r="M58" s="67"/>
      <c r="N58" s="65"/>
      <c r="O58" s="65"/>
      <c r="P58" s="79"/>
    </row>
    <row r="59" spans="1:16" s="7" customFormat="1" ht="24.75" customHeight="1" outlineLevel="1" x14ac:dyDescent="0.25">
      <c r="A59" s="140">
        <v>12</v>
      </c>
      <c r="B59" s="64"/>
      <c r="C59" s="65"/>
      <c r="D59" s="63"/>
      <c r="E59" s="141"/>
      <c r="F59" s="141"/>
      <c r="G59" s="154" t="str">
        <f t="shared" si="3"/>
        <v/>
      </c>
      <c r="H59" s="64"/>
      <c r="I59" s="63"/>
      <c r="J59" s="63"/>
      <c r="K59" s="66"/>
      <c r="L59" s="65"/>
      <c r="M59" s="67"/>
      <c r="N59" s="65"/>
      <c r="O59" s="65"/>
      <c r="P59" s="79"/>
    </row>
    <row r="60" spans="1:16" s="7" customFormat="1" ht="24.75" customHeight="1" outlineLevel="1" x14ac:dyDescent="0.25">
      <c r="A60" s="140">
        <v>13</v>
      </c>
      <c r="B60" s="64"/>
      <c r="C60" s="65"/>
      <c r="D60" s="63"/>
      <c r="E60" s="141"/>
      <c r="F60" s="141"/>
      <c r="G60" s="154" t="str">
        <f t="shared" si="3"/>
        <v/>
      </c>
      <c r="H60" s="64"/>
      <c r="I60" s="63"/>
      <c r="J60" s="63"/>
      <c r="K60" s="66"/>
      <c r="L60" s="65"/>
      <c r="M60" s="67"/>
      <c r="N60" s="65"/>
      <c r="O60" s="65"/>
      <c r="P60" s="79"/>
    </row>
    <row r="61" spans="1:16" s="7" customFormat="1" ht="24.75" customHeight="1" outlineLevel="1" x14ac:dyDescent="0.25">
      <c r="A61" s="140">
        <v>14</v>
      </c>
      <c r="B61" s="64"/>
      <c r="C61" s="65"/>
      <c r="D61" s="63"/>
      <c r="E61" s="141"/>
      <c r="F61" s="141"/>
      <c r="G61" s="154" t="str">
        <f t="shared" si="3"/>
        <v/>
      </c>
      <c r="H61" s="64"/>
      <c r="I61" s="63"/>
      <c r="J61" s="63"/>
      <c r="K61" s="66"/>
      <c r="L61" s="65"/>
      <c r="M61" s="67"/>
      <c r="N61" s="65"/>
      <c r="O61" s="65"/>
      <c r="P61" s="79"/>
    </row>
    <row r="62" spans="1:16" s="7" customFormat="1" ht="24.75" customHeight="1" outlineLevel="1" x14ac:dyDescent="0.25">
      <c r="A62" s="140">
        <v>15</v>
      </c>
      <c r="B62" s="64"/>
      <c r="C62" s="65"/>
      <c r="D62" s="63"/>
      <c r="E62" s="141"/>
      <c r="F62" s="141"/>
      <c r="G62" s="154" t="str">
        <f t="shared" si="3"/>
        <v/>
      </c>
      <c r="H62" s="64"/>
      <c r="I62" s="63"/>
      <c r="J62" s="63"/>
      <c r="K62" s="66"/>
      <c r="L62" s="65"/>
      <c r="M62" s="67"/>
      <c r="N62" s="65"/>
      <c r="O62" s="65"/>
      <c r="P62" s="79"/>
    </row>
    <row r="63" spans="1:16" s="7" customFormat="1" ht="24.75" customHeight="1" outlineLevel="1" x14ac:dyDescent="0.25">
      <c r="A63" s="140">
        <v>16</v>
      </c>
      <c r="B63" s="64"/>
      <c r="C63" s="65"/>
      <c r="D63" s="63"/>
      <c r="E63" s="141"/>
      <c r="F63" s="141"/>
      <c r="G63" s="154" t="str">
        <f t="shared" si="3"/>
        <v/>
      </c>
      <c r="H63" s="64"/>
      <c r="I63" s="63"/>
      <c r="J63" s="63"/>
      <c r="K63" s="66"/>
      <c r="L63" s="65"/>
      <c r="M63" s="67"/>
      <c r="N63" s="65"/>
      <c r="O63" s="65"/>
      <c r="P63" s="79"/>
    </row>
    <row r="64" spans="1:16" s="7" customFormat="1" ht="24.75" customHeight="1" outlineLevel="1" x14ac:dyDescent="0.25">
      <c r="A64" s="140">
        <v>17</v>
      </c>
      <c r="B64" s="64"/>
      <c r="C64" s="65"/>
      <c r="D64" s="63"/>
      <c r="E64" s="141"/>
      <c r="F64" s="141"/>
      <c r="G64" s="154" t="str">
        <f t="shared" si="3"/>
        <v/>
      </c>
      <c r="H64" s="64"/>
      <c r="I64" s="63"/>
      <c r="J64" s="63"/>
      <c r="K64" s="66"/>
      <c r="L64" s="65"/>
      <c r="M64" s="67"/>
      <c r="N64" s="65"/>
      <c r="O64" s="65"/>
      <c r="P64" s="79"/>
    </row>
    <row r="65" spans="1:16" s="7" customFormat="1" ht="24.75" customHeight="1" outlineLevel="1" x14ac:dyDescent="0.25">
      <c r="A65" s="140">
        <v>18</v>
      </c>
      <c r="B65" s="64"/>
      <c r="C65" s="65"/>
      <c r="D65" s="63"/>
      <c r="E65" s="141"/>
      <c r="F65" s="141"/>
      <c r="G65" s="154" t="str">
        <f t="shared" si="3"/>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4" t="str">
        <f t="shared" si="3"/>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4" t="str">
        <f t="shared" si="3"/>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4" t="str">
        <f t="shared" si="3"/>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4" t="str">
        <f t="shared" si="3"/>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4" t="str">
        <f t="shared" si="3"/>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4" t="str">
        <f t="shared" si="3"/>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4" t="str">
        <f t="shared" si="3"/>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4" t="str">
        <f t="shared" si="3"/>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4" t="str">
        <f t="shared" si="3"/>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4" t="str">
        <f t="shared" si="3"/>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4" t="str">
        <f t="shared" si="3"/>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4" t="str">
        <f t="shared" si="3"/>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4" t="str">
        <f t="shared" si="3"/>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4" t="str">
        <f t="shared" si="3"/>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4" t="str">
        <f t="shared" si="3"/>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4" t="str">
        <f t="shared" si="3"/>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4" t="str">
        <f t="shared" si="3"/>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4" t="str">
        <f t="shared" si="3"/>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4" t="str">
        <f t="shared" si="3"/>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4" t="str">
        <f t="shared" si="3"/>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4" t="str">
        <f t="shared" si="3"/>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4" t="str">
        <f t="shared" si="3"/>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4" t="str">
        <f t="shared" si="3"/>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4" t="str">
        <f t="shared" si="3"/>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4" t="str">
        <f t="shared" si="3"/>
        <v/>
      </c>
      <c r="H90" s="64"/>
      <c r="I90" s="63"/>
      <c r="J90" s="63"/>
      <c r="K90" s="66"/>
      <c r="L90" s="65"/>
      <c r="M90" s="67"/>
      <c r="N90" s="65"/>
      <c r="O90" s="65"/>
      <c r="P90" s="79"/>
    </row>
    <row r="91" spans="1:16" s="7" customFormat="1" ht="24.75" customHeight="1" outlineLevel="1" x14ac:dyDescent="0.25">
      <c r="A91" s="139">
        <v>44</v>
      </c>
      <c r="B91" s="121"/>
      <c r="C91" s="123"/>
      <c r="D91" s="120"/>
      <c r="E91" s="141"/>
      <c r="F91" s="141"/>
      <c r="G91" s="154" t="str">
        <f t="shared" si="3"/>
        <v/>
      </c>
      <c r="H91" s="121"/>
      <c r="I91" s="120"/>
      <c r="J91" s="120"/>
      <c r="K91" s="122"/>
      <c r="L91" s="123"/>
      <c r="M91" s="117"/>
      <c r="N91" s="123"/>
      <c r="O91" s="123"/>
      <c r="P91" s="79"/>
    </row>
    <row r="92" spans="1:16" s="7" customFormat="1" ht="24.75" customHeight="1" outlineLevel="1" x14ac:dyDescent="0.25">
      <c r="A92" s="139">
        <v>45</v>
      </c>
      <c r="B92" s="121"/>
      <c r="C92" s="123"/>
      <c r="D92" s="120"/>
      <c r="E92" s="141"/>
      <c r="F92" s="141"/>
      <c r="G92" s="154" t="str">
        <f t="shared" si="3"/>
        <v/>
      </c>
      <c r="H92" s="121"/>
      <c r="I92" s="120"/>
      <c r="J92" s="120"/>
      <c r="K92" s="122"/>
      <c r="L92" s="123"/>
      <c r="M92" s="117"/>
      <c r="N92" s="123"/>
      <c r="O92" s="123"/>
      <c r="P92" s="79"/>
    </row>
    <row r="93" spans="1:16" s="7" customFormat="1" ht="24.75" customHeight="1" outlineLevel="1" x14ac:dyDescent="0.25">
      <c r="A93" s="139">
        <v>46</v>
      </c>
      <c r="B93" s="121"/>
      <c r="C93" s="123"/>
      <c r="D93" s="120"/>
      <c r="E93" s="141"/>
      <c r="F93" s="141"/>
      <c r="G93" s="154" t="str">
        <f t="shared" si="3"/>
        <v/>
      </c>
      <c r="H93" s="121"/>
      <c r="I93" s="120"/>
      <c r="J93" s="120"/>
      <c r="K93" s="122"/>
      <c r="L93" s="123"/>
      <c r="M93" s="117"/>
      <c r="N93" s="123"/>
      <c r="O93" s="123"/>
      <c r="P93" s="79"/>
    </row>
    <row r="94" spans="1:16" s="7" customFormat="1" ht="24.75" customHeight="1" outlineLevel="1" x14ac:dyDescent="0.25">
      <c r="A94" s="139">
        <v>47</v>
      </c>
      <c r="B94" s="121"/>
      <c r="C94" s="123"/>
      <c r="D94" s="120"/>
      <c r="E94" s="141"/>
      <c r="F94" s="141"/>
      <c r="G94" s="154" t="str">
        <f t="shared" si="3"/>
        <v/>
      </c>
      <c r="H94" s="121"/>
      <c r="I94" s="120"/>
      <c r="J94" s="120"/>
      <c r="K94" s="122"/>
      <c r="L94" s="123"/>
      <c r="M94" s="117"/>
      <c r="N94" s="123"/>
      <c r="O94" s="123"/>
      <c r="P94" s="79"/>
    </row>
    <row r="95" spans="1:16" s="7" customFormat="1" ht="24.75" customHeight="1" outlineLevel="1" x14ac:dyDescent="0.25">
      <c r="A95" s="140">
        <v>48</v>
      </c>
      <c r="B95" s="121"/>
      <c r="C95" s="123"/>
      <c r="D95" s="120"/>
      <c r="E95" s="141"/>
      <c r="F95" s="141"/>
      <c r="G95" s="154" t="str">
        <f t="shared" si="3"/>
        <v/>
      </c>
      <c r="H95" s="121"/>
      <c r="I95" s="120"/>
      <c r="J95" s="120"/>
      <c r="K95" s="122"/>
      <c r="L95" s="123"/>
      <c r="M95" s="117"/>
      <c r="N95" s="123"/>
      <c r="O95" s="123"/>
      <c r="P95" s="79"/>
    </row>
    <row r="96" spans="1:16" s="7" customFormat="1" ht="24.75" customHeight="1" outlineLevel="1" x14ac:dyDescent="0.25">
      <c r="A96" s="140">
        <v>49</v>
      </c>
      <c r="B96" s="121"/>
      <c r="C96" s="123"/>
      <c r="D96" s="120"/>
      <c r="E96" s="141"/>
      <c r="F96" s="141"/>
      <c r="G96" s="154" t="str">
        <f t="shared" si="3"/>
        <v/>
      </c>
      <c r="H96" s="121"/>
      <c r="I96" s="120"/>
      <c r="J96" s="120"/>
      <c r="K96" s="122"/>
      <c r="L96" s="123"/>
      <c r="M96" s="117"/>
      <c r="N96" s="123"/>
      <c r="O96" s="123"/>
      <c r="P96" s="79"/>
    </row>
    <row r="97" spans="1:16" s="7" customFormat="1" ht="24.75" customHeight="1" outlineLevel="1" x14ac:dyDescent="0.25">
      <c r="A97" s="140">
        <v>50</v>
      </c>
      <c r="B97" s="121"/>
      <c r="C97" s="123"/>
      <c r="D97" s="120"/>
      <c r="E97" s="141"/>
      <c r="F97" s="141"/>
      <c r="G97" s="154" t="str">
        <f t="shared" si="3"/>
        <v/>
      </c>
      <c r="H97" s="121"/>
      <c r="I97" s="120"/>
      <c r="J97" s="120"/>
      <c r="K97" s="122"/>
      <c r="L97" s="123"/>
      <c r="M97" s="117"/>
      <c r="N97" s="123"/>
      <c r="O97" s="123"/>
      <c r="P97" s="79"/>
    </row>
    <row r="98" spans="1:16" s="7" customFormat="1" ht="24.75" customHeight="1" outlineLevel="1" x14ac:dyDescent="0.25">
      <c r="A98" s="140">
        <v>51</v>
      </c>
      <c r="B98" s="121"/>
      <c r="C98" s="123"/>
      <c r="D98" s="120"/>
      <c r="E98" s="141"/>
      <c r="F98" s="141"/>
      <c r="G98" s="154" t="str">
        <f t="shared" si="3"/>
        <v/>
      </c>
      <c r="H98" s="121"/>
      <c r="I98" s="120"/>
      <c r="J98" s="120"/>
      <c r="K98" s="122"/>
      <c r="L98" s="123"/>
      <c r="M98" s="117"/>
      <c r="N98" s="123"/>
      <c r="O98" s="123"/>
      <c r="P98" s="79"/>
    </row>
    <row r="99" spans="1:16" s="7" customFormat="1" ht="24.75" customHeight="1" outlineLevel="1" x14ac:dyDescent="0.25">
      <c r="A99" s="140">
        <v>52</v>
      </c>
      <c r="B99" s="121"/>
      <c r="C99" s="123"/>
      <c r="D99" s="120"/>
      <c r="E99" s="141"/>
      <c r="F99" s="141"/>
      <c r="G99" s="154" t="str">
        <f t="shared" si="3"/>
        <v/>
      </c>
      <c r="H99" s="121"/>
      <c r="I99" s="120"/>
      <c r="J99" s="120"/>
      <c r="K99" s="122"/>
      <c r="L99" s="123"/>
      <c r="M99" s="117"/>
      <c r="N99" s="123"/>
      <c r="O99" s="123"/>
      <c r="P99" s="79"/>
    </row>
    <row r="100" spans="1:16" s="7" customFormat="1" ht="24.75" customHeight="1" outlineLevel="1" x14ac:dyDescent="0.25">
      <c r="A100" s="140">
        <v>53</v>
      </c>
      <c r="B100" s="121"/>
      <c r="C100" s="123"/>
      <c r="D100" s="120"/>
      <c r="E100" s="141"/>
      <c r="F100" s="141"/>
      <c r="G100" s="154" t="str">
        <f t="shared" si="3"/>
        <v/>
      </c>
      <c r="H100" s="121"/>
      <c r="I100" s="120"/>
      <c r="J100" s="120"/>
      <c r="K100" s="122"/>
      <c r="L100" s="123"/>
      <c r="M100" s="117"/>
      <c r="N100" s="123"/>
      <c r="O100" s="123"/>
      <c r="P100" s="79"/>
    </row>
    <row r="101" spans="1:16" s="7" customFormat="1" ht="24.75" customHeight="1" outlineLevel="1" x14ac:dyDescent="0.25">
      <c r="A101" s="140">
        <v>54</v>
      </c>
      <c r="B101" s="121"/>
      <c r="C101" s="123"/>
      <c r="D101" s="120"/>
      <c r="E101" s="141"/>
      <c r="F101" s="141"/>
      <c r="G101" s="154" t="str">
        <f t="shared" si="3"/>
        <v/>
      </c>
      <c r="H101" s="121"/>
      <c r="I101" s="120"/>
      <c r="J101" s="120"/>
      <c r="K101" s="122"/>
      <c r="L101" s="123"/>
      <c r="M101" s="117"/>
      <c r="N101" s="123"/>
      <c r="O101" s="123"/>
      <c r="P101" s="79"/>
    </row>
    <row r="102" spans="1:16" s="7" customFormat="1" ht="24.75" customHeight="1" outlineLevel="1" x14ac:dyDescent="0.25">
      <c r="A102" s="140">
        <v>55</v>
      </c>
      <c r="B102" s="121"/>
      <c r="C102" s="123"/>
      <c r="D102" s="120"/>
      <c r="E102" s="141"/>
      <c r="F102" s="141"/>
      <c r="G102" s="154" t="str">
        <f t="shared" si="3"/>
        <v/>
      </c>
      <c r="H102" s="121"/>
      <c r="I102" s="120"/>
      <c r="J102" s="120"/>
      <c r="K102" s="122"/>
      <c r="L102" s="123"/>
      <c r="M102" s="117"/>
      <c r="N102" s="123"/>
      <c r="O102" s="123"/>
      <c r="P102" s="79"/>
    </row>
    <row r="103" spans="1:16" s="7" customFormat="1" ht="24.75" customHeight="1" outlineLevel="1" x14ac:dyDescent="0.25">
      <c r="A103" s="140">
        <v>56</v>
      </c>
      <c r="B103" s="121"/>
      <c r="C103" s="123"/>
      <c r="D103" s="120"/>
      <c r="E103" s="141"/>
      <c r="F103" s="141"/>
      <c r="G103" s="154" t="str">
        <f t="shared" si="3"/>
        <v/>
      </c>
      <c r="H103" s="121"/>
      <c r="I103" s="120"/>
      <c r="J103" s="120"/>
      <c r="K103" s="122"/>
      <c r="L103" s="123"/>
      <c r="M103" s="117"/>
      <c r="N103" s="123"/>
      <c r="O103" s="123"/>
      <c r="P103" s="79"/>
    </row>
    <row r="104" spans="1:16" s="7" customFormat="1" ht="24.75" customHeight="1" outlineLevel="1" x14ac:dyDescent="0.25">
      <c r="A104" s="140">
        <v>57</v>
      </c>
      <c r="B104" s="121"/>
      <c r="C104" s="123"/>
      <c r="D104" s="120"/>
      <c r="E104" s="141"/>
      <c r="F104" s="141"/>
      <c r="G104" s="154" t="str">
        <f t="shared" si="3"/>
        <v/>
      </c>
      <c r="H104" s="121"/>
      <c r="I104" s="120"/>
      <c r="J104" s="120"/>
      <c r="K104" s="122"/>
      <c r="L104" s="123"/>
      <c r="M104" s="117"/>
      <c r="N104" s="123"/>
      <c r="O104" s="123"/>
      <c r="P104" s="79"/>
    </row>
    <row r="105" spans="1:16" s="7" customFormat="1" ht="24.75" customHeight="1" outlineLevel="1" x14ac:dyDescent="0.25">
      <c r="A105" s="140">
        <v>58</v>
      </c>
      <c r="B105" s="121"/>
      <c r="C105" s="123"/>
      <c r="D105" s="120"/>
      <c r="E105" s="141"/>
      <c r="F105" s="141"/>
      <c r="G105" s="154" t="str">
        <f t="shared" si="3"/>
        <v/>
      </c>
      <c r="H105" s="121"/>
      <c r="I105" s="120"/>
      <c r="J105" s="120"/>
      <c r="K105" s="122"/>
      <c r="L105" s="123"/>
      <c r="M105" s="117"/>
      <c r="N105" s="123"/>
      <c r="O105" s="123"/>
      <c r="P105" s="79"/>
    </row>
    <row r="106" spans="1:16" s="7" customFormat="1" ht="24.75" customHeight="1" outlineLevel="1" x14ac:dyDescent="0.25">
      <c r="A106" s="140">
        <v>59</v>
      </c>
      <c r="B106" s="64"/>
      <c r="C106" s="65"/>
      <c r="D106" s="63"/>
      <c r="E106" s="141"/>
      <c r="F106" s="141"/>
      <c r="G106" s="154"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4"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5" t="s">
        <v>2633</v>
      </c>
      <c r="B109" s="226"/>
      <c r="C109" s="226"/>
      <c r="D109" s="226"/>
      <c r="E109" s="226"/>
      <c r="F109" s="226"/>
      <c r="G109" s="226"/>
      <c r="H109" s="226"/>
      <c r="I109" s="226"/>
      <c r="J109" s="226"/>
      <c r="K109" s="226"/>
      <c r="L109" s="226"/>
      <c r="M109" s="226"/>
      <c r="N109" s="226"/>
      <c r="O109" s="227"/>
      <c r="P109" s="76"/>
    </row>
    <row r="110" spans="1:16" ht="15" customHeight="1" x14ac:dyDescent="0.25">
      <c r="A110" s="228" t="s">
        <v>2656</v>
      </c>
      <c r="B110" s="229"/>
      <c r="C110" s="229"/>
      <c r="D110" s="229"/>
      <c r="E110" s="229"/>
      <c r="F110" s="229"/>
      <c r="G110" s="229"/>
      <c r="H110" s="229"/>
      <c r="I110" s="229"/>
      <c r="J110" s="229"/>
      <c r="K110" s="229"/>
      <c r="L110" s="229"/>
      <c r="M110" s="229"/>
      <c r="N110" s="229"/>
      <c r="O110" s="230"/>
    </row>
    <row r="111" spans="1:16" ht="15.75" thickBot="1" x14ac:dyDescent="0.3">
      <c r="A111" s="231"/>
      <c r="B111" s="232"/>
      <c r="C111" s="232"/>
      <c r="D111" s="232"/>
      <c r="E111" s="232"/>
      <c r="F111" s="232"/>
      <c r="G111" s="232"/>
      <c r="H111" s="232"/>
      <c r="I111" s="232"/>
      <c r="J111" s="232"/>
      <c r="K111" s="232"/>
      <c r="L111" s="232"/>
      <c r="M111" s="232"/>
      <c r="N111" s="232"/>
      <c r="O111" s="233"/>
    </row>
    <row r="112" spans="1:16" s="1" customFormat="1" ht="26.25" customHeight="1" thickBot="1" x14ac:dyDescent="0.3">
      <c r="I112" s="238" t="s">
        <v>9</v>
      </c>
      <c r="J112" s="239"/>
      <c r="O112" s="169" t="str">
        <f>HYPERLINK("#MI_Oferente_Singular!A1","INICIO")</f>
        <v>INICIO</v>
      </c>
      <c r="P112" s="77"/>
    </row>
    <row r="113" spans="1:16" s="1" customFormat="1" ht="44.25" customHeight="1" thickBo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thickBot="1" x14ac:dyDescent="0.3">
      <c r="A114" s="139">
        <v>1</v>
      </c>
      <c r="B114" s="155" t="s">
        <v>2665</v>
      </c>
      <c r="C114" s="157" t="s">
        <v>31</v>
      </c>
      <c r="D114" s="120" t="s">
        <v>2689</v>
      </c>
      <c r="E114" s="171">
        <v>43887</v>
      </c>
      <c r="F114" s="171">
        <v>44196</v>
      </c>
      <c r="G114" s="154">
        <f>IF(AND(E114&lt;&gt;"",F114&lt;&gt;""),((F114-E114)/30),"")</f>
        <v>10.3</v>
      </c>
      <c r="H114" s="173" t="s">
        <v>2692</v>
      </c>
      <c r="I114" s="120" t="s">
        <v>628</v>
      </c>
      <c r="J114" s="120" t="s">
        <v>651</v>
      </c>
      <c r="K114" s="68">
        <v>575967084</v>
      </c>
      <c r="L114" s="100">
        <f>+IF(AND(K114&gt;0,O114="Ejecución"),(K114/877802)*Tabla28[[#This Row],[% participación]],IF(AND(K114&gt;0,O114&lt;&gt;"Ejecución"),"-",""))</f>
        <v>656.14692607216659</v>
      </c>
      <c r="M114" s="123" t="s">
        <v>1148</v>
      </c>
      <c r="N114" s="167">
        <v>1</v>
      </c>
      <c r="O114" s="156" t="s">
        <v>1150</v>
      </c>
      <c r="P114" s="78"/>
    </row>
    <row r="115" spans="1:16" s="6" customFormat="1" ht="24.75" customHeight="1" thickBot="1" x14ac:dyDescent="0.3">
      <c r="A115" s="139">
        <v>2</v>
      </c>
      <c r="B115" s="155" t="s">
        <v>2665</v>
      </c>
      <c r="C115" s="157" t="s">
        <v>31</v>
      </c>
      <c r="D115" s="120" t="s">
        <v>2690</v>
      </c>
      <c r="E115" s="171">
        <v>43887</v>
      </c>
      <c r="F115" s="171">
        <v>44196</v>
      </c>
      <c r="G115" s="154">
        <f t="shared" ref="G115:G116" si="4">IF(AND(E115&lt;&gt;"",F115&lt;&gt;""),((F115-E115)/30),"")</f>
        <v>10.3</v>
      </c>
      <c r="H115" s="174" t="s">
        <v>2693</v>
      </c>
      <c r="I115" s="120" t="s">
        <v>628</v>
      </c>
      <c r="J115" s="120" t="s">
        <v>653</v>
      </c>
      <c r="K115" s="68">
        <v>1178284465</v>
      </c>
      <c r="L115" s="100">
        <f>+IF(AND(K115&gt;0,O115="Ejecución"),(K115/877802)*Tabla28[[#This Row],[% participación]],IF(AND(K115&gt;0,O115&lt;&gt;"Ejecución"),"-",""))</f>
        <v>1342.3123494820015</v>
      </c>
      <c r="M115" s="65" t="s">
        <v>1148</v>
      </c>
      <c r="N115" s="167">
        <v>1</v>
      </c>
      <c r="O115" s="156" t="s">
        <v>1150</v>
      </c>
      <c r="P115" s="78"/>
    </row>
    <row r="116" spans="1:16" s="6" customFormat="1" ht="24.75" customHeight="1" x14ac:dyDescent="0.25">
      <c r="A116" s="139">
        <v>3</v>
      </c>
      <c r="B116" s="155" t="s">
        <v>2665</v>
      </c>
      <c r="C116" s="157" t="s">
        <v>31</v>
      </c>
      <c r="D116" s="120" t="s">
        <v>2691</v>
      </c>
      <c r="E116" s="141">
        <v>44167</v>
      </c>
      <c r="F116" s="141">
        <v>44773</v>
      </c>
      <c r="G116" s="154">
        <f t="shared" si="4"/>
        <v>20.2</v>
      </c>
      <c r="H116" s="121" t="s">
        <v>2694</v>
      </c>
      <c r="I116" s="120" t="s">
        <v>628</v>
      </c>
      <c r="J116" s="63" t="s">
        <v>635</v>
      </c>
      <c r="K116" s="68">
        <v>1497671846</v>
      </c>
      <c r="L116" s="100">
        <f>+IF(AND(K116&gt;0,O116="Ejecución"),(K116/877802)*Tabla28[[#This Row],[% participación]],IF(AND(K116&gt;0,O116&lt;&gt;"Ejecución"),"-",""))</f>
        <v>1706.16135073741</v>
      </c>
      <c r="M116" s="65" t="s">
        <v>1148</v>
      </c>
      <c r="N116" s="167">
        <v>1</v>
      </c>
      <c r="O116" s="156" t="s">
        <v>1150</v>
      </c>
      <c r="P116" s="78"/>
    </row>
    <row r="117" spans="1:16" s="6" customFormat="1" ht="24.75" customHeight="1" outlineLevel="1" x14ac:dyDescent="0.25">
      <c r="A117" s="139">
        <v>4</v>
      </c>
      <c r="B117" s="155" t="s">
        <v>2665</v>
      </c>
      <c r="C117" s="157" t="s">
        <v>31</v>
      </c>
      <c r="D117" s="63"/>
      <c r="E117" s="141"/>
      <c r="F117" s="141"/>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25">
      <c r="A118" s="140">
        <v>5</v>
      </c>
      <c r="B118" s="155" t="s">
        <v>2665</v>
      </c>
      <c r="C118" s="157" t="s">
        <v>31</v>
      </c>
      <c r="D118" s="63"/>
      <c r="E118" s="141"/>
      <c r="F118" s="141"/>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25">
      <c r="A119" s="140">
        <v>6</v>
      </c>
      <c r="B119" s="155" t="s">
        <v>2665</v>
      </c>
      <c r="C119" s="157" t="s">
        <v>31</v>
      </c>
      <c r="D119" s="63"/>
      <c r="E119" s="141"/>
      <c r="F119" s="141"/>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25">
      <c r="A120" s="140">
        <v>7</v>
      </c>
      <c r="B120" s="155" t="s">
        <v>2665</v>
      </c>
      <c r="C120" s="157" t="s">
        <v>31</v>
      </c>
      <c r="D120" s="63"/>
      <c r="E120" s="141"/>
      <c r="F120" s="141"/>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25">
      <c r="A121" s="140">
        <v>8</v>
      </c>
      <c r="B121" s="155" t="s">
        <v>2665</v>
      </c>
      <c r="C121" s="157" t="s">
        <v>31</v>
      </c>
      <c r="D121" s="63"/>
      <c r="E121" s="141"/>
      <c r="F121" s="141"/>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25">
      <c r="A122" s="140">
        <v>9</v>
      </c>
      <c r="B122" s="155" t="s">
        <v>2665</v>
      </c>
      <c r="C122" s="157" t="s">
        <v>31</v>
      </c>
      <c r="D122" s="63"/>
      <c r="E122" s="141"/>
      <c r="F122" s="141"/>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25">
      <c r="A123" s="140">
        <v>10</v>
      </c>
      <c r="B123" s="155" t="s">
        <v>2665</v>
      </c>
      <c r="C123" s="157" t="s">
        <v>31</v>
      </c>
      <c r="D123" s="63"/>
      <c r="E123" s="141"/>
      <c r="F123" s="141"/>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25">
      <c r="A124" s="140">
        <v>11</v>
      </c>
      <c r="B124" s="155" t="s">
        <v>2665</v>
      </c>
      <c r="C124" s="157" t="s">
        <v>31</v>
      </c>
      <c r="D124" s="63"/>
      <c r="E124" s="141"/>
      <c r="F124" s="141"/>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25">
      <c r="A125" s="140">
        <v>12</v>
      </c>
      <c r="B125" s="155" t="s">
        <v>2665</v>
      </c>
      <c r="C125" s="157" t="s">
        <v>31</v>
      </c>
      <c r="D125" s="63"/>
      <c r="E125" s="141"/>
      <c r="F125" s="141"/>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25">
      <c r="A126" s="140">
        <v>13</v>
      </c>
      <c r="B126" s="155" t="s">
        <v>2665</v>
      </c>
      <c r="C126" s="157" t="s">
        <v>31</v>
      </c>
      <c r="D126" s="63"/>
      <c r="E126" s="141"/>
      <c r="F126" s="141"/>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25">
      <c r="A127" s="140">
        <v>14</v>
      </c>
      <c r="B127" s="155" t="s">
        <v>2665</v>
      </c>
      <c r="C127" s="157" t="s">
        <v>31</v>
      </c>
      <c r="D127" s="63"/>
      <c r="E127" s="141"/>
      <c r="F127" s="141"/>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25">
      <c r="A128" s="140">
        <v>15</v>
      </c>
      <c r="B128" s="155" t="s">
        <v>2665</v>
      </c>
      <c r="C128" s="157" t="s">
        <v>31</v>
      </c>
      <c r="D128" s="63"/>
      <c r="E128" s="141"/>
      <c r="F128" s="141"/>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25">
      <c r="A129" s="140">
        <v>16</v>
      </c>
      <c r="B129" s="155" t="s">
        <v>2665</v>
      </c>
      <c r="C129" s="157" t="s">
        <v>31</v>
      </c>
      <c r="D129" s="63"/>
      <c r="E129" s="141"/>
      <c r="F129" s="141"/>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25">
      <c r="A130" s="140">
        <v>17</v>
      </c>
      <c r="B130" s="155" t="s">
        <v>2665</v>
      </c>
      <c r="C130" s="157" t="s">
        <v>31</v>
      </c>
      <c r="D130" s="63"/>
      <c r="E130" s="141"/>
      <c r="F130" s="141"/>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25">
      <c r="A131" s="140">
        <v>18</v>
      </c>
      <c r="B131" s="155" t="s">
        <v>2665</v>
      </c>
      <c r="C131" s="157" t="s">
        <v>31</v>
      </c>
      <c r="D131" s="63"/>
      <c r="E131" s="141"/>
      <c r="F131" s="141"/>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25">
      <c r="A132" s="140">
        <v>19</v>
      </c>
      <c r="B132" s="155" t="s">
        <v>2665</v>
      </c>
      <c r="C132" s="157" t="s">
        <v>31</v>
      </c>
      <c r="D132" s="63"/>
      <c r="E132" s="141"/>
      <c r="F132" s="141"/>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25">
      <c r="A133" s="140">
        <v>20</v>
      </c>
      <c r="B133" s="155" t="s">
        <v>2665</v>
      </c>
      <c r="C133" s="157" t="s">
        <v>31</v>
      </c>
      <c r="D133" s="63"/>
      <c r="E133" s="141"/>
      <c r="F133" s="141"/>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25">
      <c r="A134" s="140">
        <v>21</v>
      </c>
      <c r="B134" s="155" t="s">
        <v>2665</v>
      </c>
      <c r="C134" s="157" t="s">
        <v>31</v>
      </c>
      <c r="D134" s="63"/>
      <c r="E134" s="141"/>
      <c r="F134" s="141"/>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25">
      <c r="A135" s="140">
        <v>22</v>
      </c>
      <c r="B135" s="155" t="s">
        <v>2665</v>
      </c>
      <c r="C135" s="157" t="s">
        <v>31</v>
      </c>
      <c r="D135" s="63"/>
      <c r="E135" s="141"/>
      <c r="F135" s="141"/>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25">
      <c r="A136" s="140">
        <v>23</v>
      </c>
      <c r="B136" s="155" t="s">
        <v>2665</v>
      </c>
      <c r="C136" s="157" t="s">
        <v>31</v>
      </c>
      <c r="D136" s="63"/>
      <c r="E136" s="141"/>
      <c r="F136" s="141"/>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25">
      <c r="A137" s="140">
        <v>24</v>
      </c>
      <c r="B137" s="155" t="s">
        <v>2665</v>
      </c>
      <c r="C137" s="157" t="s">
        <v>31</v>
      </c>
      <c r="D137" s="63"/>
      <c r="E137" s="141"/>
      <c r="F137" s="141"/>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25">
      <c r="A138" s="140">
        <v>25</v>
      </c>
      <c r="B138" s="155" t="s">
        <v>2665</v>
      </c>
      <c r="C138" s="157" t="s">
        <v>31</v>
      </c>
      <c r="D138" s="63"/>
      <c r="E138" s="141"/>
      <c r="F138" s="141"/>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25">
      <c r="A139" s="140">
        <v>26</v>
      </c>
      <c r="B139" s="155" t="s">
        <v>2665</v>
      </c>
      <c r="C139" s="157" t="s">
        <v>31</v>
      </c>
      <c r="D139" s="63"/>
      <c r="E139" s="141"/>
      <c r="F139" s="141"/>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25">
      <c r="A140" s="140">
        <v>27</v>
      </c>
      <c r="B140" s="155" t="s">
        <v>2665</v>
      </c>
      <c r="C140" s="157" t="s">
        <v>31</v>
      </c>
      <c r="D140" s="63"/>
      <c r="E140" s="141"/>
      <c r="F140" s="141"/>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25">
      <c r="A141" s="140">
        <v>28</v>
      </c>
      <c r="B141" s="155" t="s">
        <v>2665</v>
      </c>
      <c r="C141" s="157" t="s">
        <v>31</v>
      </c>
      <c r="D141" s="63"/>
      <c r="E141" s="141"/>
      <c r="F141" s="141"/>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25">
      <c r="A142" s="140">
        <v>29</v>
      </c>
      <c r="B142" s="155" t="s">
        <v>2665</v>
      </c>
      <c r="C142" s="157" t="s">
        <v>31</v>
      </c>
      <c r="D142" s="63"/>
      <c r="E142" s="141"/>
      <c r="F142" s="141"/>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25">
      <c r="A143" s="140">
        <v>30</v>
      </c>
      <c r="B143" s="155" t="s">
        <v>2665</v>
      </c>
      <c r="C143" s="157" t="s">
        <v>31</v>
      </c>
      <c r="D143" s="63"/>
      <c r="E143" s="141"/>
      <c r="F143" s="141"/>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25">
      <c r="A144" s="140">
        <v>31</v>
      </c>
      <c r="B144" s="155" t="s">
        <v>2665</v>
      </c>
      <c r="C144" s="157" t="s">
        <v>31</v>
      </c>
      <c r="D144" s="63"/>
      <c r="E144" s="141"/>
      <c r="F144" s="141"/>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25">
      <c r="A145" s="140">
        <v>32</v>
      </c>
      <c r="B145" s="155" t="s">
        <v>2665</v>
      </c>
      <c r="C145" s="157" t="s">
        <v>31</v>
      </c>
      <c r="D145" s="63"/>
      <c r="E145" s="141"/>
      <c r="F145" s="141"/>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25">
      <c r="A146" s="140">
        <v>33</v>
      </c>
      <c r="B146" s="155" t="s">
        <v>2665</v>
      </c>
      <c r="C146" s="157" t="s">
        <v>31</v>
      </c>
      <c r="D146" s="63"/>
      <c r="E146" s="141"/>
      <c r="F146" s="141"/>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25">
      <c r="A147" s="140">
        <v>34</v>
      </c>
      <c r="B147" s="155" t="s">
        <v>2665</v>
      </c>
      <c r="C147" s="157" t="s">
        <v>31</v>
      </c>
      <c r="D147" s="63"/>
      <c r="E147" s="141"/>
      <c r="F147" s="141"/>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25">
      <c r="A148" s="140">
        <v>35</v>
      </c>
      <c r="B148" s="155" t="s">
        <v>2665</v>
      </c>
      <c r="C148" s="157" t="s">
        <v>31</v>
      </c>
      <c r="D148" s="63"/>
      <c r="E148" s="141"/>
      <c r="F148" s="141"/>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25">
      <c r="A149" s="140">
        <v>36</v>
      </c>
      <c r="B149" s="155" t="s">
        <v>2665</v>
      </c>
      <c r="C149" s="157" t="s">
        <v>31</v>
      </c>
      <c r="D149" s="63"/>
      <c r="E149" s="141"/>
      <c r="F149" s="141"/>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25">
      <c r="A150" s="140">
        <v>37</v>
      </c>
      <c r="B150" s="155" t="s">
        <v>2665</v>
      </c>
      <c r="C150" s="157" t="s">
        <v>31</v>
      </c>
      <c r="D150" s="63"/>
      <c r="E150" s="141"/>
      <c r="F150" s="141"/>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25">
      <c r="A151" s="140">
        <v>38</v>
      </c>
      <c r="B151" s="155" t="s">
        <v>2665</v>
      </c>
      <c r="C151" s="157" t="s">
        <v>31</v>
      </c>
      <c r="D151" s="63"/>
      <c r="E151" s="141"/>
      <c r="F151" s="141"/>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25">
      <c r="A152" s="140">
        <v>39</v>
      </c>
      <c r="B152" s="155" t="s">
        <v>2665</v>
      </c>
      <c r="C152" s="157" t="s">
        <v>31</v>
      </c>
      <c r="D152" s="63"/>
      <c r="E152" s="141"/>
      <c r="F152" s="141"/>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25">
      <c r="A153" s="140">
        <v>40</v>
      </c>
      <c r="B153" s="155" t="s">
        <v>2665</v>
      </c>
      <c r="C153" s="157" t="s">
        <v>31</v>
      </c>
      <c r="D153" s="63"/>
      <c r="E153" s="141"/>
      <c r="F153" s="141"/>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25">
      <c r="A154" s="140">
        <v>41</v>
      </c>
      <c r="B154" s="155" t="s">
        <v>2665</v>
      </c>
      <c r="C154" s="157" t="s">
        <v>31</v>
      </c>
      <c r="D154" s="63"/>
      <c r="E154" s="141"/>
      <c r="F154" s="141"/>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25">
      <c r="A155" s="140">
        <v>42</v>
      </c>
      <c r="B155" s="155" t="s">
        <v>2665</v>
      </c>
      <c r="C155" s="157" t="s">
        <v>31</v>
      </c>
      <c r="D155" s="63"/>
      <c r="E155" s="141"/>
      <c r="F155" s="141"/>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25">
      <c r="A156" s="140">
        <v>43</v>
      </c>
      <c r="B156" s="155" t="s">
        <v>2665</v>
      </c>
      <c r="C156" s="157" t="s">
        <v>31</v>
      </c>
      <c r="D156" s="63"/>
      <c r="E156" s="141"/>
      <c r="F156" s="141"/>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25">
      <c r="A157" s="140">
        <v>44</v>
      </c>
      <c r="B157" s="155" t="s">
        <v>2665</v>
      </c>
      <c r="C157" s="157" t="s">
        <v>31</v>
      </c>
      <c r="D157" s="63"/>
      <c r="E157" s="141"/>
      <c r="F157" s="141"/>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25">
      <c r="A158" s="140">
        <v>45</v>
      </c>
      <c r="B158" s="155" t="s">
        <v>2665</v>
      </c>
      <c r="C158" s="157" t="s">
        <v>31</v>
      </c>
      <c r="D158" s="63"/>
      <c r="E158" s="141"/>
      <c r="F158" s="141"/>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25">
      <c r="A159" s="140">
        <v>46</v>
      </c>
      <c r="B159" s="155" t="s">
        <v>2665</v>
      </c>
      <c r="C159" s="157" t="s">
        <v>31</v>
      </c>
      <c r="D159" s="63"/>
      <c r="E159" s="141"/>
      <c r="F159" s="141"/>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
      <c r="A160" s="140">
        <v>47</v>
      </c>
      <c r="B160" s="155" t="s">
        <v>2665</v>
      </c>
      <c r="C160" s="157" t="s">
        <v>31</v>
      </c>
      <c r="D160" s="63"/>
      <c r="E160" s="141"/>
      <c r="F160" s="141"/>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
      <c r="O161" s="169" t="str">
        <f>HYPERLINK("#MI_Oferente_Singular!A1","INICIO")</f>
        <v>INICIO</v>
      </c>
    </row>
    <row r="162" spans="1:28" s="19" customFormat="1" ht="31.5" customHeight="1" thickBot="1" x14ac:dyDescent="0.3">
      <c r="A162" s="181" t="s">
        <v>13</v>
      </c>
      <c r="B162" s="182"/>
      <c r="C162" s="182"/>
      <c r="D162" s="182"/>
      <c r="E162" s="183"/>
      <c r="F162" s="182" t="s">
        <v>15</v>
      </c>
      <c r="G162" s="182"/>
      <c r="H162" s="182"/>
      <c r="I162" s="181" t="s">
        <v>16</v>
      </c>
      <c r="J162" s="182"/>
      <c r="K162" s="182"/>
      <c r="L162" s="182"/>
      <c r="M162" s="182"/>
      <c r="N162" s="182"/>
      <c r="O162" s="183"/>
      <c r="P162" s="76"/>
    </row>
    <row r="163" spans="1:28" ht="51.75" customHeight="1" x14ac:dyDescent="0.25">
      <c r="A163" s="240" t="s">
        <v>2660</v>
      </c>
      <c r="B163" s="241"/>
      <c r="C163" s="241"/>
      <c r="D163" s="241"/>
      <c r="E163" s="242"/>
      <c r="F163" s="243" t="s">
        <v>2661</v>
      </c>
      <c r="G163" s="243"/>
      <c r="H163" s="243"/>
      <c r="I163" s="240" t="s">
        <v>2630</v>
      </c>
      <c r="J163" s="241"/>
      <c r="K163" s="241"/>
      <c r="L163" s="241"/>
      <c r="M163" s="241"/>
      <c r="N163" s="241"/>
      <c r="O163" s="242"/>
    </row>
    <row r="164" spans="1:28" ht="9" customHeight="1" x14ac:dyDescent="0.25">
      <c r="A164" s="29"/>
      <c r="B164" s="30"/>
      <c r="C164" s="30"/>
      <c r="E164" s="8"/>
      <c r="F164" s="30"/>
      <c r="G164" s="30"/>
      <c r="H164" s="30"/>
      <c r="I164" s="29"/>
      <c r="J164" s="30"/>
      <c r="K164" s="5"/>
      <c r="L164" s="5"/>
      <c r="M164" s="5"/>
      <c r="N164" s="151"/>
      <c r="O164" s="8"/>
      <c r="Q164" s="4" t="s">
        <v>2644</v>
      </c>
    </row>
    <row r="165" spans="1:28" x14ac:dyDescent="0.25">
      <c r="A165" s="9"/>
      <c r="B165" s="211" t="s">
        <v>2614</v>
      </c>
      <c r="C165" s="211"/>
      <c r="D165" s="211"/>
      <c r="E165" s="8"/>
      <c r="F165" s="5"/>
      <c r="G165" s="244" t="s">
        <v>2614</v>
      </c>
      <c r="H165" s="244"/>
      <c r="I165" s="245" t="s">
        <v>1164</v>
      </c>
      <c r="J165" s="246"/>
      <c r="K165" s="246"/>
      <c r="L165" s="246"/>
      <c r="M165" s="246"/>
      <c r="N165" s="107" t="s">
        <v>1148</v>
      </c>
      <c r="O165" s="8"/>
      <c r="S165" s="51"/>
    </row>
    <row r="166" spans="1:28" x14ac:dyDescent="0.25">
      <c r="A166" s="9"/>
      <c r="B166" s="5"/>
      <c r="C166" s="5"/>
      <c r="D166" s="152" t="s">
        <v>14</v>
      </c>
      <c r="E166" s="8"/>
      <c r="F166" s="5"/>
      <c r="G166" s="26" t="s">
        <v>14</v>
      </c>
      <c r="I166" s="9"/>
      <c r="J166" s="5"/>
      <c r="K166" s="5"/>
      <c r="L166" s="5"/>
      <c r="M166" s="5"/>
      <c r="N166" s="5"/>
      <c r="O166" s="8"/>
    </row>
    <row r="167" spans="1:28" x14ac:dyDescent="0.25">
      <c r="A167" s="9"/>
      <c r="D167" s="107" t="s">
        <v>26</v>
      </c>
      <c r="E167" s="8"/>
      <c r="F167" s="5"/>
      <c r="G167" s="107" t="s">
        <v>26</v>
      </c>
      <c r="I167" s="247" t="s">
        <v>2643</v>
      </c>
      <c r="J167" s="248"/>
      <c r="K167" s="248"/>
      <c r="L167" s="248"/>
      <c r="M167" s="248"/>
      <c r="N167" s="248"/>
      <c r="O167" s="249"/>
      <c r="U167" s="51"/>
    </row>
    <row r="168" spans="1:28" x14ac:dyDescent="0.25">
      <c r="A168" s="9"/>
      <c r="B168" s="224" t="s">
        <v>2658</v>
      </c>
      <c r="C168" s="224"/>
      <c r="D168" s="224"/>
      <c r="E168" s="8"/>
      <c r="F168" s="5"/>
      <c r="H168" s="81" t="s">
        <v>2657</v>
      </c>
      <c r="I168" s="247"/>
      <c r="J168" s="248"/>
      <c r="K168" s="248"/>
      <c r="L168" s="248"/>
      <c r="M168" s="248"/>
      <c r="N168" s="248"/>
      <c r="O168" s="24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1" t="s">
        <v>2668</v>
      </c>
      <c r="B172" s="182"/>
      <c r="C172" s="182"/>
      <c r="D172" s="182"/>
      <c r="E172" s="182"/>
      <c r="F172" s="182"/>
      <c r="G172" s="182"/>
      <c r="H172" s="182"/>
      <c r="I172" s="182"/>
      <c r="J172" s="182"/>
      <c r="K172" s="182"/>
      <c r="L172" s="182"/>
      <c r="M172" s="182"/>
      <c r="N172" s="182"/>
      <c r="O172" s="183"/>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2" t="s">
        <v>2669</v>
      </c>
      <c r="C176" s="212"/>
      <c r="D176" s="212"/>
      <c r="E176" s="212"/>
      <c r="F176" s="212"/>
      <c r="G176" s="212"/>
      <c r="H176" s="20"/>
      <c r="I176" s="219" t="s">
        <v>2675</v>
      </c>
      <c r="J176" s="220"/>
      <c r="K176" s="220"/>
      <c r="L176" s="220"/>
      <c r="M176" s="220"/>
      <c r="O176" s="169" t="str">
        <f>HYPERLINK("#MI_Oferente_Singular!A1","INICIO")</f>
        <v>INICIO</v>
      </c>
      <c r="Q176" s="19"/>
      <c r="R176" s="19"/>
      <c r="S176" s="19"/>
      <c r="T176" s="19"/>
      <c r="U176" s="19"/>
      <c r="V176" s="19"/>
      <c r="W176" s="19"/>
      <c r="X176" s="19"/>
      <c r="Y176" s="19"/>
      <c r="Z176" s="19"/>
      <c r="AA176" s="19"/>
      <c r="AB176" s="19"/>
    </row>
    <row r="177" spans="1:28" ht="23.25" x14ac:dyDescent="0.25">
      <c r="A177" s="9"/>
      <c r="B177" s="213" t="s">
        <v>17</v>
      </c>
      <c r="C177" s="214"/>
      <c r="D177" s="215"/>
      <c r="E177" s="219" t="s">
        <v>2615</v>
      </c>
      <c r="F177" s="220"/>
      <c r="G177" s="221"/>
      <c r="H177" s="5"/>
      <c r="I177" s="213" t="s">
        <v>17</v>
      </c>
      <c r="J177" s="214"/>
      <c r="K177" s="214"/>
      <c r="L177" s="215"/>
      <c r="M177" s="250" t="s">
        <v>2672</v>
      </c>
      <c r="O177" s="8"/>
      <c r="Q177" s="19"/>
      <c r="R177" s="19"/>
      <c r="S177" s="19"/>
      <c r="T177" s="19"/>
      <c r="U177" s="19"/>
      <c r="V177" s="19"/>
      <c r="W177" s="19"/>
      <c r="X177" s="19"/>
      <c r="Y177" s="19"/>
      <c r="Z177" s="19"/>
      <c r="AA177" s="19"/>
      <c r="AB177" s="19"/>
    </row>
    <row r="178" spans="1:28" ht="23.25" x14ac:dyDescent="0.25">
      <c r="A178" s="9"/>
      <c r="B178" s="216"/>
      <c r="C178" s="217"/>
      <c r="D178" s="218"/>
      <c r="E178" s="161" t="s">
        <v>2616</v>
      </c>
      <c r="F178" s="28" t="s">
        <v>2617</v>
      </c>
      <c r="G178" s="28" t="s">
        <v>2618</v>
      </c>
      <c r="H178" s="5"/>
      <c r="I178" s="216"/>
      <c r="J178" s="217"/>
      <c r="K178" s="217"/>
      <c r="L178" s="218"/>
      <c r="M178" s="251"/>
      <c r="O178" s="8"/>
      <c r="Q178" s="19"/>
      <c r="R178" s="28" t="s">
        <v>2618</v>
      </c>
      <c r="S178" s="19"/>
      <c r="T178" s="19"/>
      <c r="U178" s="178" t="s">
        <v>1165</v>
      </c>
      <c r="V178" s="178"/>
      <c r="W178" s="178"/>
      <c r="X178" s="24">
        <v>0.02</v>
      </c>
      <c r="Y178" s="158"/>
      <c r="Z178" s="159" t="str">
        <f>IF(Y178&gt;0,SUM(E180+Y178),"")</f>
        <v/>
      </c>
      <c r="AA178" s="19"/>
      <c r="AB178" s="19"/>
    </row>
    <row r="179" spans="1:28" ht="23.25" x14ac:dyDescent="0.25">
      <c r="A179" s="9"/>
      <c r="B179" s="222" t="s">
        <v>2669</v>
      </c>
      <c r="C179" s="222"/>
      <c r="D179" s="222"/>
      <c r="E179" s="165">
        <v>0.02</v>
      </c>
      <c r="F179" s="164">
        <v>0.01</v>
      </c>
      <c r="G179" s="159">
        <f>IF(F179&gt;0,SUM(E179+F179),"")</f>
        <v>0.03</v>
      </c>
      <c r="H179" s="5"/>
      <c r="I179" s="222" t="s">
        <v>2671</v>
      </c>
      <c r="J179" s="222"/>
      <c r="K179" s="222"/>
      <c r="L179" s="222"/>
      <c r="M179" s="166">
        <v>0.02</v>
      </c>
      <c r="O179" s="8"/>
      <c r="Q179" s="19"/>
      <c r="R179" s="153">
        <f>IF(M179&gt;0,SUM(L179+M179),"")</f>
        <v>0.02</v>
      </c>
      <c r="T179" s="19"/>
      <c r="U179" s="178" t="s">
        <v>1166</v>
      </c>
      <c r="V179" s="178"/>
      <c r="W179" s="178"/>
      <c r="X179" s="24">
        <v>0.02</v>
      </c>
      <c r="Y179" s="158"/>
      <c r="Z179" s="159" t="str">
        <f>IF(Y179&gt;0,SUM(E181+Y179),"")</f>
        <v/>
      </c>
      <c r="AA179" s="19"/>
      <c r="AB179" s="19"/>
    </row>
    <row r="180" spans="1:28" ht="24" hidden="1" x14ac:dyDescent="0.2">
      <c r="A180" s="9"/>
      <c r="B180" s="202"/>
      <c r="C180" s="202"/>
      <c r="D180" s="202"/>
      <c r="E180" s="163"/>
      <c r="H180" s="5"/>
      <c r="I180" s="202"/>
      <c r="J180" s="202"/>
      <c r="K180" s="202"/>
      <c r="L180" s="202"/>
      <c r="M180" s="5"/>
      <c r="O180" s="8"/>
      <c r="Q180" s="19"/>
      <c r="R180" s="153" t="str">
        <f>IF(S180&gt;0,SUM(L180+S180),"")</f>
        <v/>
      </c>
      <c r="S180" s="158"/>
      <c r="T180" s="19"/>
      <c r="U180" s="178" t="s">
        <v>1167</v>
      </c>
      <c r="V180" s="178"/>
      <c r="W180" s="178"/>
      <c r="X180" s="24">
        <v>0.03</v>
      </c>
      <c r="Y180" s="158"/>
      <c r="Z180" s="159" t="str">
        <f>IF(Y180&gt;0,SUM(E182+Y180),"")</f>
        <v/>
      </c>
      <c r="AA180" s="19"/>
      <c r="AB180" s="19"/>
    </row>
    <row r="181" spans="1:28" ht="24" hidden="1" x14ac:dyDescent="0.2">
      <c r="A181" s="9"/>
      <c r="B181" s="202"/>
      <c r="C181" s="202"/>
      <c r="D181" s="202"/>
      <c r="E181" s="163"/>
      <c r="H181" s="5"/>
      <c r="I181" s="202"/>
      <c r="J181" s="202"/>
      <c r="K181" s="202"/>
      <c r="L181" s="202"/>
      <c r="M181" s="5"/>
      <c r="O181" s="8"/>
      <c r="Q181" s="19"/>
      <c r="R181" s="153" t="str">
        <f>IF(S181&gt;0,SUM(L181+S181),"")</f>
        <v/>
      </c>
      <c r="S181" s="158"/>
      <c r="T181" s="19"/>
      <c r="U181" s="19"/>
      <c r="V181" s="19"/>
      <c r="W181" s="19"/>
      <c r="X181" s="19"/>
      <c r="Y181" s="19"/>
      <c r="Z181" s="19"/>
      <c r="AA181" s="19"/>
      <c r="AB181" s="19"/>
    </row>
    <row r="182" spans="1:28" ht="24" hidden="1" x14ac:dyDescent="0.2">
      <c r="A182" s="9"/>
      <c r="B182" s="202"/>
      <c r="C182" s="202"/>
      <c r="D182" s="202"/>
      <c r="E182" s="163"/>
      <c r="H182" s="5"/>
      <c r="I182" s="202"/>
      <c r="J182" s="202"/>
      <c r="K182" s="202"/>
      <c r="L182" s="202"/>
      <c r="M182" s="5"/>
      <c r="O182" s="8"/>
      <c r="Q182" s="19"/>
      <c r="R182" s="153" t="str">
        <f>IF(S182&gt;0,SUM(L182+S182),"")</f>
        <v/>
      </c>
      <c r="S182" s="158"/>
      <c r="T182" s="19"/>
      <c r="U182" s="19"/>
      <c r="V182" s="19"/>
      <c r="W182" s="19"/>
      <c r="X182" s="19"/>
      <c r="Y182" s="19"/>
      <c r="Z182" s="19"/>
      <c r="AA182" s="19"/>
      <c r="AB182" s="19"/>
    </row>
    <row r="183" spans="1:28" ht="23.25" x14ac:dyDescent="0.25">
      <c r="A183" s="9"/>
      <c r="B183" s="5"/>
      <c r="C183" s="5"/>
      <c r="D183" s="5"/>
      <c r="E183" s="5"/>
      <c r="F183" s="5"/>
      <c r="G183" s="5"/>
      <c r="H183" s="5"/>
      <c r="I183" s="202"/>
      <c r="J183" s="202"/>
      <c r="K183" s="202"/>
      <c r="L183" s="202"/>
      <c r="M183" s="5"/>
      <c r="O183" s="8"/>
      <c r="Q183" s="19"/>
      <c r="R183" s="153" t="str">
        <f>IF(S183&gt;0,SUM(L183+S183),"")</f>
        <v/>
      </c>
      <c r="S183" s="158"/>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0">
        <f>+SUM(G179:G182)</f>
        <v>0.03</v>
      </c>
      <c r="D185" s="91" t="s">
        <v>2628</v>
      </c>
      <c r="E185" s="94">
        <f>+(C185*SUM(K20:K35))</f>
        <v>27837411.75</v>
      </c>
      <c r="F185" s="92"/>
      <c r="G185" s="93"/>
      <c r="H185" s="88"/>
      <c r="I185" s="90" t="s">
        <v>2627</v>
      </c>
      <c r="J185" s="160">
        <f>+SUM(M179:M183)</f>
        <v>0.02</v>
      </c>
      <c r="K185" s="203" t="s">
        <v>2628</v>
      </c>
      <c r="L185" s="203"/>
      <c r="M185" s="94">
        <f>+J185*(SUM(K20:K35))</f>
        <v>18558274.5</v>
      </c>
      <c r="N185" s="95"/>
      <c r="O185" s="96"/>
    </row>
    <row r="186" spans="1:28" ht="15.75" thickBot="1" x14ac:dyDescent="0.3">
      <c r="A186" s="10"/>
      <c r="B186" s="97"/>
      <c r="C186" s="97"/>
      <c r="D186" s="97"/>
      <c r="E186" s="97"/>
      <c r="F186" s="97"/>
      <c r="G186" s="97"/>
      <c r="H186" s="97"/>
      <c r="I186" s="162" t="s">
        <v>2673</v>
      </c>
      <c r="J186" s="97"/>
      <c r="K186" s="97"/>
      <c r="L186" s="97"/>
      <c r="M186" s="97"/>
      <c r="N186" s="98"/>
      <c r="O186" s="99"/>
    </row>
    <row r="187" spans="1:28" ht="8.25" customHeight="1" thickBot="1" x14ac:dyDescent="0.3"/>
    <row r="188" spans="1:28" s="19" customFormat="1" ht="31.5" customHeight="1" thickBot="1" x14ac:dyDescent="0.3">
      <c r="A188" s="181" t="s">
        <v>18</v>
      </c>
      <c r="B188" s="182"/>
      <c r="C188" s="182"/>
      <c r="D188" s="182"/>
      <c r="E188" s="182"/>
      <c r="F188" s="182"/>
      <c r="G188" s="182"/>
      <c r="H188" s="182"/>
      <c r="I188" s="182"/>
      <c r="J188" s="182"/>
      <c r="K188" s="182"/>
      <c r="L188" s="182"/>
      <c r="M188" s="182"/>
      <c r="N188" s="182"/>
      <c r="O188" s="183"/>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25">
      <c r="A192" s="9"/>
      <c r="B192" s="237" t="s">
        <v>2636</v>
      </c>
      <c r="C192" s="237"/>
      <c r="E192" s="5" t="s">
        <v>20</v>
      </c>
      <c r="H192" s="26" t="s">
        <v>24</v>
      </c>
      <c r="J192" s="5" t="s">
        <v>2637</v>
      </c>
      <c r="K192" s="5"/>
      <c r="M192" s="5"/>
      <c r="N192" s="5"/>
      <c r="O192" s="8"/>
      <c r="Q192" s="148"/>
      <c r="R192" s="149"/>
      <c r="S192" s="149"/>
      <c r="T192" s="148"/>
    </row>
    <row r="193" spans="1:18" x14ac:dyDescent="0.25">
      <c r="A193" s="9"/>
      <c r="C193" s="176">
        <v>42510</v>
      </c>
      <c r="D193" s="5"/>
      <c r="E193" s="175">
        <v>585</v>
      </c>
      <c r="F193" s="5"/>
      <c r="G193" s="5"/>
      <c r="H193" s="175" t="s">
        <v>2695</v>
      </c>
      <c r="J193" s="5"/>
      <c r="K193" s="176">
        <v>43887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1" t="s">
        <v>29</v>
      </c>
      <c r="B197" s="182"/>
      <c r="C197" s="182"/>
      <c r="D197" s="182"/>
      <c r="E197" s="182"/>
      <c r="F197" s="182"/>
      <c r="G197" s="182"/>
      <c r="H197" s="182"/>
      <c r="I197" s="182"/>
      <c r="J197" s="182"/>
      <c r="K197" s="182"/>
      <c r="L197" s="182"/>
      <c r="M197" s="182"/>
      <c r="N197" s="182"/>
      <c r="O197" s="183"/>
      <c r="P197" s="76"/>
    </row>
    <row r="198" spans="1:18" ht="21.75" thickBot="1" x14ac:dyDescent="0.3">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25">
      <c r="A199" s="9"/>
      <c r="B199" s="195" t="s">
        <v>2659</v>
      </c>
      <c r="C199" s="195"/>
      <c r="D199" s="195"/>
      <c r="E199" s="195"/>
      <c r="F199" s="195"/>
      <c r="G199" s="195"/>
      <c r="H199" s="195"/>
      <c r="I199" s="195"/>
      <c r="J199" s="195"/>
      <c r="K199" s="195"/>
      <c r="L199" s="195"/>
      <c r="M199" s="195"/>
      <c r="N199" s="195"/>
      <c r="O199" s="8"/>
    </row>
    <row r="200" spans="1:18" x14ac:dyDescent="0.25">
      <c r="A200" s="9"/>
      <c r="B200" s="234"/>
      <c r="C200" s="234"/>
      <c r="D200" s="234"/>
      <c r="E200" s="234"/>
      <c r="F200" s="234"/>
      <c r="G200" s="234"/>
      <c r="H200" s="234"/>
      <c r="I200" s="234"/>
      <c r="J200" s="234"/>
      <c r="K200" s="234"/>
      <c r="L200" s="234"/>
      <c r="M200" s="234"/>
      <c r="N200" s="234"/>
      <c r="O200" s="8"/>
    </row>
    <row r="201" spans="1:18" x14ac:dyDescent="0.25">
      <c r="A201" s="9"/>
      <c r="B201" s="235" t="s">
        <v>2648</v>
      </c>
      <c r="C201" s="236"/>
      <c r="D201" s="236"/>
      <c r="E201" s="236"/>
      <c r="F201" s="236"/>
      <c r="G201" s="236"/>
      <c r="H201" s="236"/>
      <c r="I201" s="236"/>
      <c r="J201" s="236"/>
      <c r="K201" s="236"/>
      <c r="L201" s="236"/>
      <c r="M201" s="236"/>
      <c r="N201" s="23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2696</v>
      </c>
      <c r="J211" s="27" t="s">
        <v>2622</v>
      </c>
      <c r="K211" s="175" t="s">
        <v>2696</v>
      </c>
      <c r="L211" s="21"/>
      <c r="M211" s="21"/>
      <c r="N211" s="21"/>
      <c r="O211" s="8"/>
    </row>
    <row r="212" spans="1:15" x14ac:dyDescent="0.25">
      <c r="A212" s="9"/>
      <c r="B212" s="27" t="s">
        <v>2619</v>
      </c>
      <c r="C212" s="175" t="s">
        <v>2695</v>
      </c>
      <c r="D212" s="21"/>
      <c r="G212" s="27" t="s">
        <v>2621</v>
      </c>
      <c r="H212" s="177" t="s">
        <v>2697</v>
      </c>
      <c r="J212" s="27" t="s">
        <v>2623</v>
      </c>
      <c r="K212" s="175"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1.0236220472440944" top="0.35433070866141736" bottom="0.74803149606299213" header="0.31496062992125984" footer="0.31496062992125984"/>
  <pageSetup paperSize="5" scale="35" fitToHeight="0"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
      <c r="A3" t="s">
        <v>32</v>
      </c>
      <c r="B3" t="s">
        <v>1148</v>
      </c>
      <c r="C3">
        <v>93141500</v>
      </c>
      <c r="D3" t="s">
        <v>1151</v>
      </c>
      <c r="E3" t="s">
        <v>2632</v>
      </c>
      <c r="F3" t="s">
        <v>36</v>
      </c>
      <c r="G3" t="s">
        <v>1148</v>
      </c>
    </row>
    <row r="4" spans="1:7" x14ac:dyDescent="0.2">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
      <c r="F9" t="s">
        <v>64</v>
      </c>
    </row>
    <row r="10" spans="1:7" x14ac:dyDescent="0.25">
      <c r="F10" t="s">
        <v>404</v>
      </c>
    </row>
    <row r="11" spans="1:7" x14ac:dyDescent="0.2">
      <c r="F11" t="s">
        <v>1078</v>
      </c>
    </row>
    <row r="12" spans="1:7" x14ac:dyDescent="0.2">
      <c r="F12" t="s">
        <v>421</v>
      </c>
    </row>
    <row r="13" spans="1:7" x14ac:dyDescent="0.2">
      <c r="F13" t="s">
        <v>459</v>
      </c>
    </row>
    <row r="14" spans="1:7" x14ac:dyDescent="0.25">
      <c r="F14" t="s">
        <v>628</v>
      </c>
    </row>
    <row r="15" spans="1:7" x14ac:dyDescent="0.25">
      <c r="F15" t="s">
        <v>220</v>
      </c>
    </row>
    <row r="16" spans="1:7" x14ac:dyDescent="0.2">
      <c r="F16" t="s">
        <v>516</v>
      </c>
    </row>
    <row r="17" spans="6:6" x14ac:dyDescent="0.25">
      <c r="F17" t="s">
        <v>1120</v>
      </c>
    </row>
    <row r="18" spans="6:6" x14ac:dyDescent="0.2">
      <c r="F18" t="s">
        <v>1130</v>
      </c>
    </row>
    <row r="19" spans="6:6" x14ac:dyDescent="0.2">
      <c r="F19" t="s">
        <v>660</v>
      </c>
    </row>
    <row r="20" spans="6:6" x14ac:dyDescent="0.2">
      <c r="F20" t="s">
        <v>696</v>
      </c>
    </row>
    <row r="21" spans="6:6" x14ac:dyDescent="0.2">
      <c r="F21" t="s">
        <v>711</v>
      </c>
    </row>
    <row r="22" spans="6:6" x14ac:dyDescent="0.2">
      <c r="F22" t="s">
        <v>741</v>
      </c>
    </row>
    <row r="23" spans="6:6" x14ac:dyDescent="0.25">
      <c r="F23" t="s">
        <v>110</v>
      </c>
    </row>
    <row r="24" spans="6:6" x14ac:dyDescent="0.2">
      <c r="F24" t="s">
        <v>822</v>
      </c>
    </row>
    <row r="25" spans="6:6" x14ac:dyDescent="0.2">
      <c r="F25" t="s">
        <v>1097</v>
      </c>
    </row>
    <row r="26" spans="6:6" x14ac:dyDescent="0.25">
      <c r="F26" t="s">
        <v>862</v>
      </c>
    </row>
    <row r="27" spans="6:6" x14ac:dyDescent="0.2">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4fb10211-09fb-4e80-9f0b-184718d5d98c"/>
    <ds:schemaRef ds:uri="http://purl.org/dc/elements/1.1/"/>
    <ds:schemaRef ds:uri="http://www.w3.org/XML/1998/namespace"/>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a65d333d-5b59-4810-bc94-b80d9325abbc"/>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2020-12-22T16:56:17Z</cp:lastPrinted>
  <dcterms:created xsi:type="dcterms:W3CDTF">2020-10-14T21:57:42Z</dcterms:created>
  <dcterms:modified xsi:type="dcterms:W3CDTF">2020-12-22T16:59:36Z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