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ndacion Fucosan\DOC 2020\ADMINISTRATIVOS\BANCO DE OFERENTE 2020\CONTRATOS 2021 - INVITACIONES A CONTRATAR\PDF - 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495" windowWidth="27255" windowHeight="14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<sst xmlns="http://schemas.openxmlformats.org/spreadsheetml/2006/main" count="3107" uniqueCount="2705">
  <si>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</si>
  <si>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</si>
  <si>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</si>
  <si>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</si>
  <si>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</si>
  <si>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</si>
  <si>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</si>
  <si>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</si>
  <si>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</si>
  <si>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</si>
  <si>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</si>
  <si>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</si>
  <si>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</si>
  <si>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</si>
  <si>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</si>
  <si>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</si>
  <si>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</si>
  <si>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</si>
  <si>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</si>
  <si>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</si>
  <si>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</si>
  <si>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</si>
  <si>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</si>
  <si>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</si>
  <si>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</si>
  <si>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</si>
  <si>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</si>
  <si>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</si>
  <si>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</si>
  <si>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</si>
  <si>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</si>
  <si>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</si>
  <si>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</si>
  <si>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</si>
  <si>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</si>
  <si>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</si>
  <si>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</si>
  <si>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</si>
  <si>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</si>
  <si>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</si>
  <si>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</si>
  <si>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</si>
  <si>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</si>
  <si>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</si>
  <si>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</si>
  <si>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</si>
  <si>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</si>
  <si>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</si>
  <si>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</si>
  <si>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</si>
  <si>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</si>
  <si>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</si>
  <si>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</si>
  <si>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</si>
  <si>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</si>
  <si>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</si>
  <si>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</si>
  <si>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</si>
  <si>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</si>
  <si>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</si>
  <si>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</si>
  <si>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</si>
  <si>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</si>
  <si>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</si>
  <si>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</si>
  <si>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</si>
  <si>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</si>
  <si>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</si>
  <si>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</si>
  <si>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</si>
  <si>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</si>
  <si>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</si>
  <si>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</si>
  <si>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</si>
  <si>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</si>
  <si>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</si>
  <si>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</si>
  <si>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</si>
  <si>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</si>
  <si>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</si>
  <si>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</si>
  <si>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</si>
  <si>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</si>
  <si>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</si>
  <si>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</si>
  <si>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</si>
  <si>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</si>
  <si>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</si>
  <si>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</si>
  <si>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</si>
  <si>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</si>
  <si>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</si>
  <si>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</si>
  <si>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</si>
  <si>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</si>
  <si>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</si>
  <si>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</si>
  <si>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</si>
  <si>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</si>
  <si>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</si>
  <si>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</si>
  <si>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</si>
  <si>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</si>
  <si>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</si>
  <si>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</si>
  <si>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</si>
  <si>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</si>
  <si>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</si>
  <si>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</si>
  <si>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</si>
  <si>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</si>
  <si>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</si>
  <si>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</si>
  <si>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</si>
  <si>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</si>
  <si>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</si>
  <si>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</si>
  <si>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</si>
  <si>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</si>
  <si>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</si>
  <si>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</si>
  <si>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</si>
  <si>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</si>
  <si>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</si>
  <si>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</si>
  <si>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</si>
  <si>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</si>
  <si>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</si>
  <si>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</si>
  <si>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</si>
  <si>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</si>
  <si>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</si>
  <si>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</si>
  <si>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</si>
  <si>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</si>
  <si>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</si>
  <si>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</si>
  <si>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</si>
  <si>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</si>
  <si>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</si>
  <si>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</si>
  <si>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</si>
  <si>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</si>
  <si>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</si>
  <si>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</si>
  <si>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</si>
  <si>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</si>
  <si>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</si>
  <si>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</si>
  <si>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</si>
  <si>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</si>
  <si>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</si>
  <si>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</si>
  <si>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</si>
  <si>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</si>
  <si>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</si>
  <si>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</si>
  <si>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</si>
  <si>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</si>
  <si>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</si>
  <si>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</si>
  <si>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</si>
  <si>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</si>
  <si>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</si>
  <si>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</si>
  <si>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</si>
  <si>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</si>
  <si>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</si>
  <si>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</si>
  <si>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</si>
  <si>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</si>
  <si>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</si>
  <si>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</si>
  <si>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</si>
  <si>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</si>
  <si>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</si>
  <si>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</si>
  <si>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</si>
  <si>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</si>
  <si>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</si>
  <si>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</si>
  <si>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</si>
  <si>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</si>
  <si>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</si>
  <si>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</si>
  <si>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</si>
  <si>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</si>
  <si>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</si>
  <si>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</si>
  <si>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</si>
  <si>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</si>
  <si>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</si>
  <si>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</si>
  <si>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</si>
  <si>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</si>
  <si>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</si>
  <si>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</si>
  <si>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</si>
  <si>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</si>
  <si>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</si>
  <si>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</si>
  <si>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</si>
  <si>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</si>
  <si>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</si>
  <si>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</si>
  <si>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</si>
  <si>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</si>
  <si>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</si>
  <si>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</si>
  <si>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</si>
  <si>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</si>
  <si>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</si>
  <si>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</si>
  <si>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</si>
  <si>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</si>
  <si>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</si>
  <si>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</si>
  <si>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</si>
  <si>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</si>
  <si>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</si>
  <si>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</si>
  <si>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</si>
  <si>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</si>
  <si>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</si>
  <si>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</si>
  <si>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</si>
  <si>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</si>
  <si>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</si>
  <si>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</si>
  <si>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</si>
  <si>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</si>
  <si>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</si>
  <si>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</si>
  <si>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</si>
  <si>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</si>
  <si>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</si>
  <si>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</si>
  <si>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</si>
  <si>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</si>
  <si>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</si>
  <si>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</si>
  <si>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</si>
  <si>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</si>
  <si>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</si>
  <si>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</si>
  <si>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</si>
  <si>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</si>
  <si>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</si>
  <si>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</si>
  <si>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</si>
  <si>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</si>
  <si>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</si>
  <si>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</si>
  <si>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</si>
  <si>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</si>
  <si>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</si>
  <si>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</si>
  <si>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</si>
  <si>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</si>
  <si>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</si>
  <si>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</si>
  <si>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</si>
  <si>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</si>
  <si>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</si>
  <si>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</si>
  <si>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</si>
  <si>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</si>
  <si>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</si>
  <si>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</si>
  <si>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</si>
  <si>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</si>
  <si>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</si>
  <si>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</si>
  <si>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</si>
  <si>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</si>
  <si>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</si>
  <si>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</si>
  <si>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</si>
  <si>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</si>
  <si>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</si>
  <si>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</si>
  <si>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</si>
  <si>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</si>
  <si>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</si>
  <si>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</si>
  <si>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</si>
  <si>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</si>
  <si>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</si>
  <si>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</si>
  <si>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</si>
  <si>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</si>
  <si>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</si>
  <si>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</si>
  <si>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</si>
  <si>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</si>
  <si>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</si>
  <si>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</si>
  <si>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</si>
  <si>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</si>
  <si>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</si>
  <si>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</si>
  <si>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</si>
  <si>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</si>
  <si>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</si>
  <si>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</si>
  <si>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</si>
  <si>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</si>
  <si>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</si>
  <si>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</si>
  <si>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</si>
  <si>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</si>
  <si>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</si>
  <si>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</si>
  <si>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</si>
  <si>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</si>
  <si>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</si>
  <si>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</si>
  <si>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</si>
  <si>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</si>
  <si>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</si>
  <si>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</si>
  <si>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</si>
  <si>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</si>
  <si>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</si>
  <si>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</si>
  <si>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</si>
  <si>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</si>
  <si>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</si>
  <si>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</si>
  <si>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</si>
  <si>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</si>
  <si>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</si>
  <si>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</si>
  <si>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</si>
  <si>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</si>
  <si>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</si>
  <si>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</si>
  <si>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</si>
  <si>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</si>
  <si>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</si>
  <si>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</si>
  <si>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</si>
  <si>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</si>
  <si>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</si>
  <si>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</si>
  <si>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</si>
  <si>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</si>
  <si>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</si>
  <si>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</si>
  <si>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</si>
  <si>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</si>
  <si>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</si>
  <si>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</si>
  <si>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</si>
  <si>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</si>
  <si>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</si>
  <si>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</si>
  <si>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</si>
  <si>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</si>
  <si>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</si>
  <si>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</si>
  <si>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</si>
  <si>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</si>
  <si>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</si>
  <si>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</si>
  <si>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</si>
  <si>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</si>
  <si>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</si>
  <si>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</si>
  <si>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</si>
  <si>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</si>
  <si>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</si>
  <si>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</si>
  <si>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</si>
  <si>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</si>
  <si>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</si>
  <si>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</si>
  <si>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</si>
  <si>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</si>
  <si>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</si>
  <si>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</si>
  <si>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</si>
  <si>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</si>
  <si>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</si>
  <si>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</si>
  <si>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</si>
  <si>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</si>
  <si>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</si>
  <si>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</si>
  <si>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</si>
  <si>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</si>
  <si>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</si>
  <si>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</si>
  <si>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</si>
  <si>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</si>
  <si>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</si>
  <si>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</si>
  <si>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</si>
  <si>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</si>
  <si>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</si>
  <si>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</si>
  <si>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</si>
  <si>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</si>
  <si>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</si>
  <si>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</si>
  <si>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</si>
  <si>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</si>
  <si>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</si>
  <si>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</si>
  <si>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</si>
  <si>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</si>
  <si>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</si>
  <si>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</si>
  <si>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</si>
  <si>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</si>
  <si>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</si>
  <si>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</si>
  <si>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</si>
  <si>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</si>
  <si>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</si>
  <si>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</si>
  <si>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</si>
  <si>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</si>
  <si>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</si>
  <si>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</si>
  <si>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</si>
  <si>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</si>
  <si>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</si>
  <si>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</si>
  <si>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</si>
  <si>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</si>
  <si>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</si>
  <si>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</si>
  <si>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</si>
  <si>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</si>
  <si>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</si>
  <si>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</si>
  <si>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</si>
  <si>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</si>
  <si>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</si>
  <si>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</si>
  <si>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</si>
  <si>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</si>
  <si>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</si>
  <si>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</si>
  <si>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</si>
  <si>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</si>
  <si>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</si>
  <si>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</si>
  <si>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</si>
  <si>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</si>
  <si>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</si>
  <si>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</si>
  <si>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</si>
  <si>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</si>
  <si>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</si>
  <si>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</si>
  <si>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</si>
  <si>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</si>
  <si>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</si>
  <si>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</si>
  <si>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</si>
  <si>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</si>
  <si>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</si>
  <si>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</si>
  <si>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</si>
  <si>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</si>
  <si>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</si>
  <si>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</si>
  <si>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</si>
  <si>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</si>
  <si>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</si>
  <si>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</si>
  <si>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</si>
  <si>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</si>
  <si>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</si>
  <si>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</si>
  <si>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</si>
  <si>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</si>
  <si>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</si>
  <si>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</si>
  <si>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</si>
  <si>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</si>
  <si>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</si>
  <si>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</si>
  <si>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</si>
  <si>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</si>
  <si>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</si>
  <si>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</si>
  <si>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</si>
  <si>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</si>
  <si>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</si>
  <si>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</si>
  <si>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</si>
  <si>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</si>
  <si>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</si>
  <si>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</si>
  <si>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</si>
  <si>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</si>
  <si>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</si>
  <si>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</si>
  <si>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</si>
  <si>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</si>
  <si>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</si>
  <si>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</si>
  <si>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</si>
  <si>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</si>
  <si>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</si>
  <si>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</si>
  <si>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</si>
  <si>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</si>
  <si>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</si>
  <si>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</si>
  <si>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</si>
  <si>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</si>
  <si>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</si>
  <si>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</si>
  <si>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</si>
  <si>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</si>
  <si>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</si>
  <si>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</si>
  <si>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</si>
  <si>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</si>
  <si>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</si>
  <si>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</si>
  <si>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</si>
  <si>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</si>
  <si>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</si>
  <si>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</si>
  <si>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</si>
  <si>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</si>
  <si>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</si>
  <si>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</si>
  <si>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</si>
  <si>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</si>
  <si>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</si>
  <si>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</si>
  <si>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</si>
  <si>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</si>
  <si>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</si>
  <si>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</si>
  <si>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</si>
  <si>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</si>
  <si>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</si>
  <si>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</si>
  <si>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</si>
  <si>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</si>
  <si>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</si>
  <si>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</si>
  <si>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</si>
  <si>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</si>
  <si>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</si>
  <si>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</si>
  <si>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</si>
  <si>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</si>
  <si>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</si>
  <si>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</si>
  <si>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</si>
  <si>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</si>
  <si>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</si>
  <si>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</si>
  <si>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</si>
  <si>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</si>
  <si>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</si>
  <si>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</si>
  <si>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</si>
  <si>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</si>
  <si>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</si>
  <si>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</si>
  <si>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</si>
  <si>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</si>
  <si>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</si>
  <si>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</si>
  <si>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</si>
  <si>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</si>
  <si>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</si>
  <si>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</si>
  <si>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</si>
  <si>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</si>
  <si>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</si>
  <si>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</si>
  <si>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</si>
  <si>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</si>
  <si>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</si>
  <si>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</si>
  <si>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</si>
  <si>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</si>
  <si>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</si>
  <si>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</si>
  <si>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</si>
  <si>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</si>
  <si>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</si>
  <si>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</si>
  <si>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</si>
  <si>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</si>
  <si>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</si>
  <si>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</si>
  <si>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</si>
  <si>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</si>
  <si>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</si>
  <si>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</si>
  <si>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</si>
  <si>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</si>
  <si>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</si>
  <si>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</si>
  <si>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</si>
  <si>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</si>
  <si>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</si>
  <si>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</si>
  <si>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</si>
  <si>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</si>
  <si>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</si>
  <si>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</si>
  <si>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</si>
  <si>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</si>
  <si>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</si>
  <si>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</si>
  <si>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</si>
  <si>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</si>
  <si>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</si>
  <si>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</si>
  <si>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</si>
  <si>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</si>
  <si>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</si>
  <si>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</si>
  <si>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</si>
  <si>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</si>
  <si>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</si>
  <si>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</si>
  <si>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</si>
  <si>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</si>
  <si>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</si>
  <si>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</si>
  <si>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</si>
  <si>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</si>
  <si>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</si>
  <si>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</si>
  <si>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</si>
  <si>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</si>
  <si>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</si>
  <si>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</si>
  <si>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</si>
  <si>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</si>
  <si>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</si>
  <si>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</si>
  <si>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</si>
  <si>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</si>
  <si>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</si>
  <si>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</si>
  <si>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</si>
  <si>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</si>
  <si>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</si>
  <si>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</si>
  <si>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</si>
  <si>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</si>
  <si>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</si>
  <si>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</si>
  <si>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</si>
  <si>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</si>
  <si>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</si>
  <si>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</si>
  <si>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</si>
  <si>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</si>
  <si>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</si>
  <si>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</si>
  <si>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</si>
  <si>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</si>
  <si>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</si>
  <si>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</si>
  <si>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</si>
  <si>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</si>
  <si>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</si>
  <si>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</si>
  <si>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</si>
  <si>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</si>
  <si>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</si>
  <si>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</si>
  <si>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</si>
  <si>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</si>
  <si>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</si>
  <si>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</si>
  <si>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</si>
  <si>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</si>
  <si>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</si>
  <si>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</si>
  <si>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</si>
  <si>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</si>
  <si>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</si>
  <si>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</si>
  <si>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</si>
  <si>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</si>
  <si>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</si>
  <si>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</si>
  <si>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</si>
  <si>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</si>
  <si>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</si>
  <si>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</si>
  <si>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</si>
  <si>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</si>
  <si>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</si>
  <si>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</si>
  <si>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</si>
  <si>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</si>
  <si>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</si>
  <si>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</si>
  <si>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</si>
  <si>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</si>
  <si>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</si>
  <si>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</si>
  <si>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</si>
  <si>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</si>
  <si>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</si>
  <si>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</si>
  <si>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</si>
  <si>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</si>
  <si>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</si>
  <si>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</si>
  <si>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</si>
  <si>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</si>
  <si>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</si>
  <si>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</si>
  <si>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</si>
  <si>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</si>
  <si>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</si>
  <si>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</si>
  <si>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</si>
  <si>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</si>
  <si>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</si>
  <si>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</si>
  <si>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</si>
  <si>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</si>
  <si>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</si>
  <si>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</si>
  <si>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</si>
  <si>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</si>
  <si>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</si>
  <si>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</si>
  <si>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</si>
  <si>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</si>
  <si>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</si>
  <si>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</si>
  <si>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</si>
  <si>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</si>
  <si>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</si>
  <si>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</si>
  <si>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</si>
  <si>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</si>
  <si>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</si>
  <si>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</si>
  <si>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</si>
  <si>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</si>
  <si>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</si>
  <si>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</si>
  <si>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</si>
  <si>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</si>
  <si>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</si>
  <si>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</si>
  <si>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</si>
  <si>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</si>
  <si>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</si>
  <si>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</si>
  <si>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</si>
  <si>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</si>
  <si>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</si>
  <si>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</si>
  <si>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</si>
  <si>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</si>
  <si>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</si>
  <si>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</si>
  <si>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</si>
  <si>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</si>
  <si>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</si>
  <si>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</si>
  <si>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</si>
  <si>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</si>
  <si>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</si>
  <si>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</si>
  <si>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</si>
  <si>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</si>
  <si>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</si>
  <si>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</si>
  <si>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</si>
  <si>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</si>
  <si>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</si>
  <si>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</si>
  <si>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</si>
  <si>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</si>
  <si>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</si>
  <si>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</si>
  <si>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</si>
  <si>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</si>
  <si>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</si>
  <si>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</si>
  <si>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</si>
  <si>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</si>
  <si>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</si>
  <si>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</si>
  <si>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</si>
  <si>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</si>
  <si>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</si>
  <si>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</si>
  <si>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</si>
  <si>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</si>
  <si>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</si>
  <si>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</si>
  <si>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</si>
  <si>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</si>
  <si>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</si>
  <si>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</si>
  <si>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</si>
  <si>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</si>
  <si>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</si>
  <si>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</si>
  <si>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</si>
  <si>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</si>
  <si>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</si>
  <si>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</si>
  <si>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</si>
  <si>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</si>
  <si>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</si>
  <si>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</si>
  <si>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</si>
  <si>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</si>
  <si>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</si>
  <si>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</si>
  <si>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</si>
  <si>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</si>
  <si>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</si>
  <si>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</si>
  <si>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</si>
  <si>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</si>
  <si>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</si>
  <si>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</si>
  <si>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</si>
  <si>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</si>
  <si>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</si>
  <si>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</si>
  <si>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</si>
  <si>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</si>
  <si>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</si>
  <si>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</si>
  <si>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</si>
  <si>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</si>
  <si>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</si>
  <si>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</si>
  <si>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</si>
  <si>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</si>
  <si>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</si>
  <si>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</si>
  <si>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</si>
  <si>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</si>
  <si>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</si>
  <si>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</si>
  <si>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</si>
  <si>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</si>
  <si>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</si>
  <si>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</si>
  <si>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</si>
  <si>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</si>
  <si>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</si>
  <si>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</si>
  <si>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</si>
  <si>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</si>
  <si>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</si>
  <si>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</si>
  <si>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</si>
  <si>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</si>
  <si>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</si>
  <si>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</si>
  <si>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</si>
  <si>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</si>
  <si>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</si>
  <si>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</si>
  <si>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</si>
  <si>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</si>
  <si>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</si>
  <si>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</si>
  <si>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</si>
  <si>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</si>
  <si>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</si>
  <si>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</si>
  <si>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</si>
  <si>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</si>
  <si>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</si>
  <si>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</si>
  <si>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</si>
  <si>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</si>
  <si>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</si>
  <si>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</si>
  <si>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</si>
  <si>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</si>
  <si>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</si>
  <si>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</si>
  <si>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</si>
  <si>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</si>
  <si>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</si>
  <si>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</si>
  <si>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</si>
  <si>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</si>
  <si>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</si>
  <si>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</si>
  <si>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</si>
  <si>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</si>
  <si>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</si>
  <si>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</si>
  <si>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</si>
  <si>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</si>
  <si>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</si>
  <si>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</si>
  <si>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</si>
  <si>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</si>
  <si>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</si>
  <si>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</si>
  <si>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</si>
  <si>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</si>
  <si>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</si>
  <si>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</si>
  <si>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</si>
  <si>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</si>
  <si>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</si>
  <si>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</si>
  <si>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</si>
  <si>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</si>
  <si>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</si>
  <si>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</si>
  <si>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</si>
  <si>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</si>
  <si>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</si>
  <si>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</si>
  <si>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</si>
  <si>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</si>
  <si>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</si>
  <si>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</si>
  <si>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</si>
  <si>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</si>
  <si>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</si>
  <si>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</si>
  <si>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</si>
  <si>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</si>
  <si>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</si>
  <si>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</si>
  <si>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</si>
  <si>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</si>
  <si>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</si>
  <si>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</si>
  <si>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</si>
  <si>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</si>
  <si>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</si>
  <si>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</si>
  <si>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</si>
  <si>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</si>
  <si>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</si>
  <si>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</si>
  <si>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</si>
  <si>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</si>
  <si>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</si>
  <si>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</si>
  <si>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</si>
  <si>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</si>
  <si>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</si>
  <si>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</si>
  <si>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</si>
  <si>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</si>
  <si>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</si>
  <si>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</si>
  <si>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</si>
  <si>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</si>
  <si>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</si>
  <si>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</si>
  <si>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</si>
  <si>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</si>
  <si>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</si>
  <si>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</si>
  <si>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</si>
  <si>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</si>
  <si>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</si>
  <si>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</si>
  <si>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</si>
  <si>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</si>
  <si>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</si>
  <si>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</si>
  <si>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</si>
  <si>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</si>
  <si>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</si>
  <si>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</si>
  <si>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</si>
  <si>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</si>
  <si>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</si>
  <si>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</si>
  <si>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</si>
  <si>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</si>
  <si>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</si>
  <si>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</si>
  <si>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</si>
  <si>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</si>
  <si>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</si>
  <si>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</si>
  <si>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</si>
  <si>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</si>
  <si>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</si>
  <si>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</si>
  <si>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</si>
  <si>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</si>
  <si>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</si>
  <si>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</si>
  <si>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</si>
  <si>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</si>
  <si>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</si>
  <si>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</si>
  <si>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</si>
  <si>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</si>
  <si>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</si>
  <si>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</si>
  <si>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</si>
  <si>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</si>
  <si>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</si>
  <si>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</si>
  <si>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</si>
  <si>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</si>
  <si>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</si>
  <si>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</si>
  <si>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</si>
  <si>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</si>
  <si>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</si>
  <si>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</si>
  <si>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</si>
  <si>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</si>
  <si>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</si>
  <si>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</si>
  <si>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</si>
  <si>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</si>
  <si>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</si>
  <si>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</si>
  <si>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</si>
  <si>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</si>
  <si>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</si>
  <si>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</si>
  <si>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</si>
  <si>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</si>
  <si>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</si>
  <si>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</si>
  <si>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</si>
  <si>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</si>
  <si>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</si>
  <si>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</si>
  <si>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</si>
  <si>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</si>
  <si>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</si>
  <si>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</si>
  <si>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</si>
  <si>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</si>
  <si>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</si>
  <si>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</si>
  <si>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</si>
  <si>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</si>
  <si>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</si>
  <si>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</si>
  <si>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</si>
  <si>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</si>
  <si>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</si>
  <si>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</si>
  <si>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</si>
  <si>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</si>
  <si>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</si>
  <si>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</si>
  <si>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</si>
  <si>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</si>
  <si>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</si>
  <si>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</si>
  <si>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</si>
  <si>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</si>
  <si>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</si>
  <si>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</si>
  <si>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</si>
  <si>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</si>
  <si>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</si>
  <si>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</si>
  <si>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</si>
  <si>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</si>
  <si>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</si>
  <si>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</si>
  <si>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</si>
  <si>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</si>
  <si>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</si>
  <si>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</si>
  <si>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</si>
  <si>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</si>
  <si>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</si>
  <si>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</si>
  <si>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</si>
  <si>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</si>
  <si>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</si>
  <si>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</si>
  <si>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</si>
  <si>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</si>
  <si>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</si>
  <si>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</si>
  <si>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</si>
  <si>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</si>
  <si>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</si>
  <si>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</si>
  <si>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</si>
  <si>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</si>
  <si>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</si>
  <si>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</si>
  <si>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</si>
  <si>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</si>
  <si>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</si>
  <si>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</si>
  <si>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</si>
  <si>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</si>
  <si>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</si>
  <si>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</si>
  <si>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</si>
  <si>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</si>
  <si>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</si>
  <si>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</si>
  <si>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</si>
  <si>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</si>
  <si>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</si>
  <si>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</si>
  <si>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</si>
  <si>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</si>
  <si>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</si>
  <si>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</si>
  <si>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</si>
  <si>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</si>
  <si>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</si>
  <si>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</si>
  <si>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</si>
  <si>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</si>
  <si>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</si>
  <si>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</si>
  <si>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</si>
  <si>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</si>
  <si>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</si>
  <si>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</si>
  <si>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</si>
  <si>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</si>
  <si>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</si>
  <si>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</si>
  <si>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</si>
  <si>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</si>
  <si>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</si>
  <si>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</si>
  <si>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</si>
  <si>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</si>
  <si>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</si>
  <si>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</si>
  <si>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</si>
  <si>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</si>
  <si>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</si>
  <si>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</si>
  <si>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</si>
  <si>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</si>
  <si>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</si>
  <si>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</si>
  <si>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</si>
  <si>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</si>
  <si>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</si>
  <si>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</si>
  <si>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</si>
  <si>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</si>
  <si>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</si>
  <si>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</si>
  <si>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</si>
  <si>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</si>
  <si>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</si>
  <si>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</si>
  <si>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</si>
  <si>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</si>
  <si>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</si>
  <si>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</si>
  <si>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</si>
  <si>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</si>
  <si>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</si>
  <si>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</si>
  <si>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</si>
  <si>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</si>
  <si>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</si>
  <si>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</si>
  <si>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</si>
  <si>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</si>
  <si>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</si>
  <si>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</si>
  <si>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</si>
  <si>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</si>
  <si>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</si>
  <si>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</si>
  <si>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</si>
  <si>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</si>
  <si>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</si>
  <si>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</si>
  <si>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</si>
  <si>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</si>
  <si>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</si>
  <si>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</si>
  <si>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</si>
  <si>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</si>
  <si>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</si>
  <si>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</si>
  <si>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</si>
  <si>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</si>
  <si>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</si>
  <si>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</si>
  <si>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</si>
  <si>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</si>
  <si>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</si>
  <si>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</si>
  <si>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</si>
  <si>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</si>
  <si>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</si>
  <si>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</si>
  <si>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</si>
  <si>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</si>
  <si>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</si>
  <si>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</si>
  <si>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</si>
  <si>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</si>
  <si>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</si>
  <si>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</si>
  <si>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</si>
  <si>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</si>
  <si>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</si>
  <si>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</si>
  <si>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</si>
  <si>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</si>
  <si>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</si>
  <si>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</si>
  <si>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</si>
  <si>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</si>
  <si>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</si>
  <si>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</si>
  <si>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</si>
  <si>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</si>
  <si>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</si>
  <si>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</si>
  <si>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</si>
  <si>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</si>
  <si>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</si>
  <si>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</si>
  <si>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</si>
  <si>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</si>
  <si>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</si>
  <si>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</si>
  <si>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</si>
  <si>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</si>
  <si>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</si>
  <si>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</si>
  <si>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</si>
  <si>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</si>
  <si>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</si>
  <si>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</si>
  <si>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</si>
  <si>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</si>
  <si>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</si>
  <si>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</si>
  <si>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</si>
  <si>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</si>
  <si>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</si>
  <si>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</si>
  <si>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</si>
  <si>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</si>
  <si>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</si>
  <si>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</si>
  <si>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</si>
  <si>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</si>
  <si>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</si>
  <si>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</si>
  <si>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</si>
  <si>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</si>
  <si>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</si>
  <si>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</si>
  <si>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</si>
  <si>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</si>
  <si>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</si>
  <si>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</si>
  <si>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</si>
  <si>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</si>
  <si>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</si>
  <si>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</si>
  <si>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</si>
  <si>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</si>
  <si>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</si>
  <si>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</si>
  <si>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</si>
  <si>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</si>
  <si>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</si>
  <si>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</si>
  <si>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</si>
  <si>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</si>
  <si>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</si>
  <si>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</si>
  <si>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</si>
  <si>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</si>
  <si>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</si>
  <si>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</si>
  <si>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</si>
  <si>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</si>
  <si>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</si>
  <si>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</si>
  <si>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</si>
  <si>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</si>
  <si>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</si>
  <si>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</si>
  <si>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</si>
  <si>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</si>
  <si>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</si>
  <si>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</si>
  <si>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</si>
  <si>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</si>
  <si>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</si>
  <si>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</si>
  <si>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</si>
  <si>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</si>
  <si>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</si>
  <si>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</si>
  <si>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</si>
  <si>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</si>
  <si>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</si>
  <si>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</si>
  <si>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</si>
  <si>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</si>
  <si>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</si>
  <si>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</si>
  <si>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</si>
  <si>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</si>
  <si>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</si>
  <si>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</si>
  <si>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</si>
  <si>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</si>
  <si>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</si>
  <si>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</si>
  <si>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</si>
  <si>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</si>
  <si>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</si>
  <si>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</si>
  <si>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</si>
  <si>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</si>
  <si>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</si>
  <si>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</si>
  <si>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</si>
  <si>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</si>
  <si>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</si>
  <si>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</si>
  <si>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</si>
  <si>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</si>
  <si>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</si>
  <si>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</si>
  <si>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</si>
  <si>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</si>
  <si>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</si>
  <si>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</si>
  <si>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</si>
  <si>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</si>
  <si>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</si>
  <si>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</si>
  <si>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</si>
  <si>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</si>
  <si>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</si>
  <si>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</si>
  <si>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</si>
  <si>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</si>
  <si>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</si>
  <si>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</si>
  <si>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</si>
  <si>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</si>
  <si>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</si>
  <si>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</si>
  <si>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</si>
  <si>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</si>
  <si>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</si>
  <si>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</si>
  <si>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</si>
  <si>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</si>
  <si>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</si>
  <si>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</si>
  <si>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</si>
  <si>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</si>
  <si>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</si>
  <si>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</si>
  <si>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</si>
  <si>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</si>
  <si>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</si>
  <si>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</si>
  <si>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</si>
  <si>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</si>
  <si>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</si>
  <si>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</si>
  <si>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</si>
  <si>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</si>
  <si>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</si>
  <si>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</si>
  <si>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</si>
  <si>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</si>
  <si>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</si>
  <si>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</si>
  <si>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</si>
  <si>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</si>
  <si>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</si>
  <si>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</si>
  <si>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</si>
  <si>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</si>
  <si>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</si>
  <si>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</si>
  <si>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</si>
  <si>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</si>
  <si>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</si>
  <si>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</si>
  <si>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</si>
  <si>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</si>
  <si>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</si>
  <si>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</si>
  <si>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</si>
  <si>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</si>
  <si>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</si>
  <si>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</si>
  <si>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</si>
  <si>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</si>
  <si>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</si>
  <si>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</si>
  <si>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</si>
  <si>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</si>
  <si>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</si>
  <si>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</si>
  <si>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</si>
  <si>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</si>
  <si>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</si>
  <si>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</si>
  <si>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</si>
  <si>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</si>
  <si>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</si>
  <si>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</si>
  <si>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</si>
  <si>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</si>
  <si>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</si>
  <si>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</si>
  <si>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</si>
  <si>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</si>
  <si>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</si>
  <si>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</si>
  <si>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</si>
  <si>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</si>
  <si>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</si>
  <si>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</si>
  <si>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</si>
  <si>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</si>
  <si>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</si>
  <si>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</si>
  <si>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</si>
  <si>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</si>
  <si>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</si>
  <si>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</si>
  <si>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</si>
  <si>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</si>
  <si>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</si>
  <si>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</si>
  <si>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</si>
  <si>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</si>
  <si>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</si>
  <si>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</si>
  <si>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</si>
  <si>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</si>
  <si>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</si>
  <si>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</si>
  <si>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</si>
  <si>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</si>
  <si>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</si>
  <si>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</si>
  <si>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</si>
  <si>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</si>
  <si>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</si>
  <si>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</si>
  <si>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</si>
  <si>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</si>
  <si>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</si>
  <si>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</si>
  <si>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</si>
  <si>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</si>
  <si>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</si>
  <si>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</si>
  <si>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</si>
  <si>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</si>
  <si>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</si>
  <si>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</si>
  <si>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</si>
  <si>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</si>
  <si>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</si>
  <si>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</si>
  <si>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</si>
  <si>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</si>
  <si>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</si>
  <si>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</si>
  <si>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</si>
  <si>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</si>
  <si>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</si>
  <si>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</si>
  <si>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</si>
  <si>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</si>
  <si>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</si>
  <si>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</si>
  <si>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</si>
  <si>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</si>
  <si>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</si>
  <si>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</si>
  <si>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</si>
  <si>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</si>
  <si>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</si>
  <si>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</si>
  <si>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</si>
  <si>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</si>
  <si>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</si>
  <si>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</si>
  <si>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</si>
  <si>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</si>
  <si>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</si>
  <si>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</si>
  <si>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</si>
  <si>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</si>
  <si>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</si>
  <si>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</si>
  <si>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</si>
  <si>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</si>
  <si>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</si>
  <si>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</si>
  <si>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</si>
  <si>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</si>
  <si>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</si>
  <si>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</si>
  <si>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</si>
  <si>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</si>
  <si>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</si>
  <si>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</si>
  <si>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</si>
  <si>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</si>
  <si>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</si>
  <si>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</si>
  <si>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</si>
  <si>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</si>
  <si>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</si>
  <si>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</si>
  <si>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</si>
  <si>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</si>
  <si>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</si>
  <si>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</si>
  <si>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</si>
  <si>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</si>
  <si>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</si>
  <si>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</si>
  <si>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</si>
  <si>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</si>
  <si>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</si>
  <si>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</si>
  <si>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</si>
  <si>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</si>
  <si>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</si>
  <si>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</si>
  <si>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</si>
  <si>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</si>
  <si>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</si>
  <si>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</si>
  <si>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</si>
  <si>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</si>
  <si>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</si>
  <si>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</si>
  <si>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</si>
  <si>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</si>
  <si>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</si>
  <si>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</si>
  <si>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</si>
  <si>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</si>
  <si>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</si>
  <si>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</si>
  <si>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</si>
  <si>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</si>
  <si>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</si>
  <si>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</si>
  <si>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</si>
  <si>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</si>
  <si>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</si>
  <si>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</si>
  <si>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</si>
  <si>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</si>
  <si>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</si>
  <si>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</si>
  <si>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</si>
  <si>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</si>
  <si>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</si>
  <si>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</si>
  <si>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</si>
  <si>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</si>
  <si>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</si>
  <si>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</si>
  <si>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</si>
  <si>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</si>
  <si>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</si>
  <si>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</si>
  <si>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</si>
  <si>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</si>
  <si>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</si>
  <si>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</si>
  <si>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</si>
  <si>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</si>
  <si>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</si>
  <si>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</si>
  <si>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</si>
  <si>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</si>
  <si>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</si>
  <si>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</si>
  <si>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</si>
  <si>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</si>
  <si>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</si>
  <si>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</si>
  <si>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</si>
  <si>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</si>
  <si>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</si>
  <si>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</si>
  <si>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</si>
  <si>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</si>
  <si>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</si>
  <si>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</si>
  <si>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</si>
  <si>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</si>
  <si>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</si>
  <si>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</si>
  <si>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</si>
  <si>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</si>
  <si>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</si>
  <si>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</si>
  <si>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</si>
  <si>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</si>
  <si>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</si>
  <si>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</si>
  <si>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</si>
  <si>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</si>
  <si>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</si>
  <si>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</si>
  <si>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</si>
  <si>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</si>
  <si>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</si>
  <si>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</si>
  <si>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</si>
  <si>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</si>
  <si>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</si>
  <si>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</si>
  <si>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</si>
  <si>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</si>
  <si>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</si>
  <si>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</si>
  <si>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</si>
  <si>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</si>
  <si>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</si>
  <si>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</si>
  <si>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</si>
  <si>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</si>
  <si>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</si>
  <si>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</si>
  <si>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</si>
  <si>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</si>
  <si>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</si>
  <si>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</si>
  <si>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</si>
  <si>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</si>
  <si>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</si>
  <si>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</si>
  <si>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</si>
  <si>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</si>
  <si>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</si>
  <si>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</si>
  <si>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</si>
  <si>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</si>
  <si>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</si>
  <si>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</si>
  <si>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</si>
  <si>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</si>
  <si>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</si>
  <si>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</si>
  <si>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</si>
  <si>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</si>
  <si>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</si>
  <si>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</si>
  <si>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</si>
  <si>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</si>
  <si>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</si>
  <si>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</si>
  <si>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</si>
  <si>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</si>
  <si>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</si>
  <si>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</si>
  <si>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</si>
  <si>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</si>
  <si>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</si>
  <si>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</si>
  <si>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</si>
  <si>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</si>
  <si>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</si>
  <si>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</si>
  <si>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</si>
  <si>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</si>
  <si>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</si>
  <si>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</si>
  <si>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</si>
  <si>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</si>
  <si>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</si>
  <si>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</si>
  <si>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</si>
  <si>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</si>
  <si>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</si>
  <si>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</si>
  <si>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</si>
  <si>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</si>
  <si>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</si>
  <si>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</si>
  <si>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</si>
  <si>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</si>
  <si>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</si>
  <si>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</si>
  <si>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</si>
  <si>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</si>
  <si>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</si>
  <si>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</si>
  <si>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</si>
  <si>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</si>
  <si>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</si>
  <si>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</si>
  <si>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</si>
  <si>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</si>
  <si>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</si>
  <si>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</si>
  <si>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</si>
  <si>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</si>
  <si>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</si>
  <si>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</si>
  <si>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</si>
  <si>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</si>
  <si>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</si>
  <si>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</si>
  <si>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</si>
  <si>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</si>
  <si>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</si>
  <si>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</si>
  <si>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</si>
  <si>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</si>
  <si>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</si>
  <si>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</si>
  <si>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</si>
  <si>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</si>
  <si>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</si>
  <si>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</si>
  <si>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</si>
  <si>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</si>
  <si>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</si>
  <si>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</si>
  <si>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</si>
  <si>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</si>
  <si>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</si>
  <si>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</si>
  <si>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</si>
  <si>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</si>
  <si>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</si>
  <si>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</si>
  <si>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</si>
  <si>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</si>
  <si>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</si>
  <si>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</si>
  <si>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</si>
  <si>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</si>
  <si>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</si>
  <si>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</si>
  <si>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</si>
  <si>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</si>
  <si>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</si>
  <si>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</si>
  <si>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</si>
  <si>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</si>
  <si>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</si>
  <si>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</si>
  <si>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</si>
  <si>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</si>
  <si>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</si>
  <si>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</si>
  <si>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</si>
  <si>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</si>
  <si>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</si>
  <si>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</si>
  <si>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</si>
  <si>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</si>
  <si>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</si>
  <si>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</si>
  <si>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</si>
  <si>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</si>
  <si>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</si>
  <si>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</si>
  <si>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</si>
  <si>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</si>
  <si>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</si>
  <si>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</si>
  <si>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</si>
  <si>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</si>
  <si>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</si>
  <si>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</si>
  <si>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</si>
  <si>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</si>
  <si>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</si>
  <si>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</si>
  <si>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</si>
  <si>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</si>
  <si>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</si>
  <si>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</si>
  <si>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</si>
  <si>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</si>
  <si>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</si>
  <si>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</si>
  <si>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</si>
  <si>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</si>
  <si>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</si>
  <si>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</si>
  <si>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</si>
  <si>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</si>
  <si>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</si>
  <si>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</si>
  <si>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</si>
  <si>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</si>
  <si>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</si>
  <si>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</si>
  <si>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</si>
  <si>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</si>
  <si>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</si>
  <si>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</si>
  <si>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</si>
  <si>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</si>
  <si>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</si>
  <si>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</si>
  <si>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</si>
  <si>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</si>
  <si>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</si>
  <si>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</si>
  <si>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</si>
  <si>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</si>
  <si>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</si>
  <si>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</si>
  <si>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</si>
  <si>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</si>
  <si>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</si>
  <si>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</si>
  <si>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</si>
  <si>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</si>
  <si>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</si>
  <si>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</si>
  <si>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</si>
  <si>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</si>
  <si>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</si>
  <si>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</si>
  <si>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</si>
  <si>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</si>
  <si>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</si>
  <si>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</si>
  <si>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</si>
  <si>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</si>
  <si>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</si>
  <si>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</si>
  <si>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</si>
  <si>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</si>
  <si>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</si>
  <si>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</si>
  <si>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</si>
  <si>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</si>
  <si>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</si>
  <si>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</si>
  <si>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</si>
  <si>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</si>
  <si>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</si>
  <si>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</si>
  <si>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</si>
  <si>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</si>
  <si>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</si>
  <si>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</si>
  <si>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</si>
  <si>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</si>
  <si>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</si>
  <si>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</si>
  <si>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</si>
  <si>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</si>
  <si>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</si>
  <si>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</si>
  <si>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</si>
  <si>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</si>
  <si>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</si>
  <si>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</si>
  <si>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</si>
  <si>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</si>
  <si>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</si>
  <si>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</si>
  <si>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</si>
  <si>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</si>
  <si>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</si>
  <si>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</si>
  <si>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</si>
  <si>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</si>
  <si>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</si>
  <si>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</si>
  <si>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</si>
  <si>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</si>
  <si>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</si>
  <si>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</si>
  <si>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</si>
  <si>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</si>
  <si>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</si>
  <si>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</si>
  <si>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</si>
  <si>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</si>
  <si>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</si>
  <si>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</si>
  <si>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</si>
  <si>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</si>
  <si>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</si>
  <si>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</si>
  <si>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</si>
  <si>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</si>
  <si>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</si>
  <si>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</si>
  <si>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</si>
  <si>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</si>
  <si>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</si>
  <si>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</si>
  <si>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</si>
  <si>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</si>
  <si>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</si>
  <si>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</si>
  <si>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</si>
  <si>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</si>
  <si>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</si>
  <si>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</si>
  <si>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</si>
  <si>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</si>
  <si>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</si>
  <si>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</si>
  <si>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</si>
  <si>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</si>
  <si>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</si>
  <si>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</si>
  <si>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</si>
  <si>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</si>
  <si>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</si>
  <si>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</si>
  <si>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</si>
  <si>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</si>
  <si>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</si>
  <si>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</si>
  <si>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</si>
  <si>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</si>
  <si>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</si>
  <si>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</si>
  <si>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</si>
  <si>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</si>
  <si>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</si>
  <si>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</si>
  <si>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</si>
  <si>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</si>
  <si>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</si>
  <si>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</si>
  <si>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</si>
  <si>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</si>
  <si>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</si>
  <si>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</si>
  <si>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</si>
  <si>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</si>
  <si>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</si>
  <si>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</si>
  <si>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</si>
  <si>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</si>
  <si>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</si>
  <si>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</si>
  <si>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</si>
  <si>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</si>
  <si>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</si>
  <si>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</si>
  <si>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</si>
  <si>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</si>
  <si>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</si>
  <si>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</si>
  <si>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</si>
  <si>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</si>
  <si>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</si>
  <si>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</si>
  <si>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</si>
  <si>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</si>
  <si>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</si>
  <si>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</si>
  <si>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</si>
  <si>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</si>
  <si>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</si>
  <si>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</si>
  <si>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</si>
  <si>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</si>
  <si>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</si>
  <si>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</si>
  <si>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</si>
  <si>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</si>
  <si>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</si>
  <si>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</si>
  <si>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</si>
  <si>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</si>
  <si>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</si>
  <si>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</si>
  <si>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</si>
  <si>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</si>
  <si>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</si>
  <si>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</si>
  <si>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</si>
  <si>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</si>
  <si>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</si>
  <si>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</si>
  <si>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</si>
  <si>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</si>
  <si>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</si>
  <si>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</si>
  <si>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</si>
  <si>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</si>
  <si>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</si>
  <si>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</si>
  <si>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</si>
  <si>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</si>
  <si>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</si>
  <si>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</si>
  <si>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</si>
  <si>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</si>
  <si>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</si>
  <si>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</si>
  <si>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</si>
  <si>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</si>
  <si>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</si>
  <si>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</si>
  <si>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</si>
  <si>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</si>
  <si>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</si>
  <si>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</si>
  <si>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</si>
  <si>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</si>
  <si>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</si>
  <si>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</si>
  <si>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</si>
  <si>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</si>
  <si>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</si>
  <si>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</si>
  <si>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</si>
  <si>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</si>
  <si>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</si>
  <si>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</si>
  <si>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</si>
  <si>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</si>
  <si>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</si>
  <si>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</si>
  <si>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</si>
  <si>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</si>
  <si>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</si>
  <si>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</si>
  <si>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</si>
  <si>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</si>
  <si>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</si>
  <si>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</si>
  <si>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</si>
  <si>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</si>
  <si>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</si>
  <si>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</si>
  <si>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</si>
  <si>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</si>
  <si>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</si>
  <si>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</si>
  <si>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</si>
  <si>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</si>
  <si>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</si>
  <si>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</si>
  <si>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</si>
  <si>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</si>
  <si>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</si>
  <si>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</si>
  <si>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</si>
  <si>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</si>
  <si>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</si>
  <si>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</si>
  <si>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</si>
  <si>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</si>
  <si>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</si>
  <si>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</si>
  <si>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</si>
  <si>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</si>
  <si>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</si>
  <si>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</si>
  <si>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</si>
  <si>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</si>
  <si>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</si>
  <si>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</si>
  <si>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</si>
  <si>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</si>
  <si>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</si>
  <si>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</si>
  <si>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</si>
  <si>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</si>
  <si>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</si>
  <si>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</si>
  <si>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</si>
  <si>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</si>
  <si>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</si>
  <si>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</si>
  <si>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</si>
  <si>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</si>
  <si>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</si>
  <si>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</si>
  <si>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</si>
  <si>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</si>
  <si>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</si>
  <si>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</si>
  <si>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</si>
  <si>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</si>
  <si>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</si>
  <si>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</si>
  <si>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</si>
  <si>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</si>
  <si>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</si>
  <si>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</si>
  <si>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</si>
  <si>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</si>
  <si>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</si>
  <si>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</si>
  <si>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</si>
  <si>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</si>
  <si>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</si>
  <si>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</si>
  <si>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</si>
  <si>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</si>
  <si>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</si>
  <si>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</si>
  <si>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</si>
  <si>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</si>
  <si>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</si>
  <si>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</si>
  <si>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</si>
  <si>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</si>
  <si>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</si>
  <si>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</si>
  <si>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</si>
  <si>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</si>
  <si>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</si>
  <si>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</si>
  <si>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</si>
  <si>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</si>
  <si>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</si>
  <si>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</si>
  <si>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</si>
  <si>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</si>
  <si>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</si>
  <si>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</si>
  <si>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</si>
  <si>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</si>
  <si>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</si>
  <si>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</si>
  <si>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</si>
  <si>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</si>
  <si>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</si>
  <si>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</si>
  <si>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</si>
  <si>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</si>
  <si>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</si>
  <si>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</si>
  <si>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</si>
  <si>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</si>
  <si>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</si>
  <si>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</si>
  <si>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</si>
  <si>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</si>
  <si>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</si>
  <si>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</si>
  <si>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</si>
  <si>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</si>
  <si>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</si>
  <si>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</si>
  <si>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</si>
  <si>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</si>
  <si>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</si>
  <si>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</si>
  <si>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</si>
  <si>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</si>
  <si>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</si>
  <si>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</si>
  <si>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</si>
  <si>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</si>
  <si>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</si>
  <si>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</si>
  <si>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</si>
  <si>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</si>
  <si>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</si>
  <si>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</si>
  <si>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</si>
  <si>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</si>
  <si>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</si>
  <si>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</si>
  <si>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</si>
  <si>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</si>
  <si>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</si>
  <si>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</si>
  <si>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</si>
  <si>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</si>
  <si>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</si>
  <si>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</si>
  <si>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</si>
  <si>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</si>
  <si>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</si>
  <si>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</si>
  <si>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</si>
  <si>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</si>
  <si>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</si>
  <si>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</si>
  <si>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</si>
  <si>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</si>
  <si>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</si>
  <si>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</si>
  <si>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</si>
  <si>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</si>
  <si>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</si>
  <si>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</si>
  <si>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</si>
  <si>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</si>
  <si>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</si>
  <si>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</si>
  <si>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</si>
  <si>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</si>
  <si>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</si>
  <si>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</si>
  <si>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</si>
  <si>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</si>
  <si>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</si>
  <si>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</si>
  <si>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</si>
  <si>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</si>
  <si>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</si>
  <si>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</si>
  <si>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</si>
  <si>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</si>
  <si>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</si>
  <si>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</si>
  <si>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</si>
  <si>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</si>
  <si>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</si>
  <si>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</si>
  <si>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</si>
  <si>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</si>
  <si>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</si>
  <si>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</si>
  <si>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</si>
  <si>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</si>
  <si>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</si>
  <si>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</si>
  <si>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</si>
  <si>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</si>
  <si>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</si>
  <si>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</si>
  <si>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</si>
  <si>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</si>
  <si>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</si>
  <si>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</si>
  <si>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</si>
  <si>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</si>
  <si>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</si>
  <si>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</si>
  <si>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</si>
  <si>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</si>
  <si>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</si>
  <si>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</si>
  <si>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</si>
  <si>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</si>
  <si>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</si>
  <si>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</si>
  <si>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</si>
  <si>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</si>
  <si>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</si>
  <si>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</si>
  <si>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</si>
  <si>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</si>
  <si>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</si>
  <si>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</si>
  <si>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</si>
  <si>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</si>
  <si>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</si>
  <si>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</si>
  <si>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</si>
  <si>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</si>
  <si>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</si>
  <si>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</si>
  <si>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</si>
  <si>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</si>
  <si>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</si>
  <si>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</si>
  <si>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</si>
  <si>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</si>
  <si>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</si>
  <si>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</si>
  <si>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</si>
  <si>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</si>
  <si>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</si>
  <si>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</si>
  <si>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</si>
  <si>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</si>
  <si>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</si>
  <si>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</si>
  <si>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</si>
  <si>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</si>
  <si>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</si>
  <si>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</si>
  <si>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</si>
  <si>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</si>
  <si>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</si>
  <si>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</si>
  <si>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</si>
  <si>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</si>
  <si>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</si>
  <si>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</si>
  <si>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</si>
  <si>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</si>
  <si>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</si>
  <si>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</si>
  <si>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</si>
  <si>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</si>
  <si>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</si>
  <si>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</si>
  <si>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</si>
  <si>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</si>
  <si>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</si>
  <si>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</si>
  <si>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</si>
  <si>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</si>
  <si>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</si>
  <si>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</si>
  <si>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</si>
  <si>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</si>
  <si>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</si>
  <si>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</si>
  <si>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</si>
  <si>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</si>
  <si>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</si>
  <si>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</si>
  <si>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</si>
  <si>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</si>
  <si>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</si>
  <si>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</si>
  <si>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</si>
  <si>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</si>
  <si>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</si>
  <si>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</si>
  <si>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</si>
  <si>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</si>
  <si>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</si>
  <si>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</si>
  <si>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</si>
  <si>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</si>
  <si>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</si>
  <si>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</si>
  <si>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</si>
  <si>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</si>
  <si>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</si>
  <si>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</si>
  <si>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</si>
  <si>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</si>
  <si>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</si>
  <si>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</si>
  <si>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</si>
  <si>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</si>
  <si>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</si>
  <si>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</si>
  <si>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</si>
  <si>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</si>
  <si>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</si>
  <si>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</si>
  <si>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</si>
  <si>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</si>
  <si>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</si>
  <si>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</si>
  <si>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</si>
  <si>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</si>
  <si>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</si>
  <si>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</si>
  <si>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</si>
  <si>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</si>
  <si>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</si>
  <si>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</si>
  <si>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</si>
  <si>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</si>
  <si>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</si>
  <si>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</si>
  <si>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</si>
  <si>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</si>
  <si>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</si>
  <si>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</si>
  <si>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</si>
  <si>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</si>
  <si>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</si>
  <si>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</si>
  <si>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</si>
  <si>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</si>
  <si>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</si>
  <si>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</si>
  <si>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</si>
  <si>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</si>
  <si>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</si>
  <si>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</si>
  <si>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</si>
  <si>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</si>
  <si>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</si>
  <si>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</si>
  <si>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</si>
  <si>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</si>
  <si>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</si>
  <si>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</si>
  <si>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</si>
  <si>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</si>
  <si>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</si>
  <si>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</si>
  <si>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</si>
  <si>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</si>
  <si>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</si>
  <si>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</si>
  <si>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</si>
  <si>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</si>
  <si>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</si>
  <si>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</si>
  <si>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</si>
  <si>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</si>
  <si>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</si>
  <si>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</si>
  <si>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</si>
  <si>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</si>
  <si>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</si>
  <si>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</si>
  <si>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</si>
  <si>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</si>
  <si>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</si>
  <si>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</si>
  <si>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</si>
  <si>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</si>
  <si>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</si>
  <si>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</si>
  <si>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</si>
  <si>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</si>
  <si>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</si>
  <si>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</si>
  <si>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</si>
  <si>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</si>
  <si>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</si>
  <si>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</si>
  <si>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</si>
  <si>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</si>
  <si>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</si>
  <si>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</si>
  <si>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</si>
  <si>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</si>
  <si>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</si>
  <si>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</si>
  <si>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</si>
  <si>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</si>
  <si>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</si>
  <si>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</si>
  <si>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</si>
  <si>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</si>
  <si>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</si>
  <si>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</si>
  <si>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</si>
  <si>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</si>
  <si>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</si>
  <si>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</si>
  <si>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</si>
  <si>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</si>
  <si>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</si>
  <si>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</si>
  <si>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</si>
  <si>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</si>
  <si>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</si>
  <si>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</si>
  <si>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</si>
  <si>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</si>
  <si>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</si>
  <si>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</si>
  <si>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</si>
  <si>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</si>
  <si>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</si>
  <si>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</si>
  <si>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</si>
  <si>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</si>
  <si>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</si>
  <si>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</si>
  <si>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</si>
  <si>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</si>
  <si>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</si>
  <si>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</si>
  <si>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</si>
  <si>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</si>
  <si>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</si>
  <si>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</si>
  <si>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</si>
  <si>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</si>
  <si>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</si>
  <si>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</si>
  <si>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</si>
  <si>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</si>
  <si>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</si>
  <si>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</si>
  <si>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</si>
  <si>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</si>
  <si>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</si>
  <si>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</si>
  <si>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</si>
  <si>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</si>
  <si>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</si>
  <si>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</si>
  <si>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</si>
  <si>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</si>
  <si>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</si>
  <si>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</si>
  <si>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</si>
  <si>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</si>
  <si>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</si>
  <si>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</si>
  <si>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</si>
  <si>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</si>
  <si>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</si>
  <si>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</si>
  <si>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</si>
  <si>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</si>
  <si>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</si>
  <si>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</si>
  <si>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</si>
  <si>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</si>
  <si>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</si>
  <si>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</si>
  <si>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</si>
  <si>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</si>
  <si>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</si>
  <si>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</si>
  <si>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</si>
  <si>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</si>
  <si>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</si>
  <si>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</si>
  <si>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</si>
  <si>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</si>
  <si>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</si>
  <si>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</si>
  <si>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</si>
  <si>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</si>
  <si>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</si>
  <si>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</si>
  <si>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</si>
  <si>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</si>
  <si>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</si>
  <si>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</si>
  <si>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</si>
  <si>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</si>
  <si>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</si>
  <si>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</si>
  <si>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</si>
  <si>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</si>
  <si>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</si>
  <si>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</si>
  <si>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</si>
  <si>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</si>
  <si>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</si>
  <si>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</si>
  <si>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</si>
  <si>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</si>
  <si>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</si>
  <si>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</si>
  <si>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</si>
  <si>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</si>
  <si>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</si>
  <si>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</si>
  <si>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</si>
  <si>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</si>
  <si>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</si>
  <si>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</si>
  <si>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</si>
  <si>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</si>
  <si>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</si>
  <si>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</si>
  <si>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</si>
  <si>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</si>
  <si>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</si>
  <si>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</si>
  <si>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</si>
  <si>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</si>
  <si>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</si>
  <si>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</si>
  <si>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</si>
  <si>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</si>
  <si>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</si>
  <si>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</si>
  <si>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</si>
  <si>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</si>
  <si>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</si>
  <si>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</si>
  <si>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</si>
  <si>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</si>
  <si>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</si>
  <si>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</si>
  <si>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</si>
  <si>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</si>
  <si>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</si>
  <si>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</si>
  <si>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</si>
  <si>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</si>
  <si>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</si>
  <si>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</si>
  <si>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</si>
  <si>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</si>
  <si>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</si>
  <si>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</si>
  <si>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</si>
  <si>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</si>
  <si>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</si>
  <si>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</si>
  <si>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</si>
  <si>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</si>
  <si>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</si>
  <si>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</si>
  <si>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</si>
  <si>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</si>
  <si>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</si>
  <si>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</si>
  <si>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</si>
  <si>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</si>
  <si>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</si>
  <si>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</si>
  <si>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</si>
  <si>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</si>
  <si>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</si>
  <si>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</si>
  <si>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</si>
  <si>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</si>
  <si>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</si>
  <si>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</si>
  <si>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</si>
  <si>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</si>
  <si>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</si>
  <si>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</si>
  <si>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</si>
  <si>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</si>
  <si>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</si>
  <si>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</si>
  <si>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</si>
  <si>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</si>
  <si>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</si>
  <si>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</si>
  <si>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</si>
  <si>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</si>
  <si>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</si>
  <si>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</si>
  <si>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</si>
  <si>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</si>
  <si>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</si>
  <si>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</si>
  <si>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</si>
  <si>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</si>
  <si>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</si>
  <si>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</si>
  <si>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</si>
  <si>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</si>
  <si>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</si>
  <si>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</si>
  <si>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</si>
  <si>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</si>
  <si>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</si>
  <si>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</si>
  <si>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</si>
  <si>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</si>
  <si>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</si>
  <si>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</si>
  <si>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</si>
  <si>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</si>
  <si>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</si>
  <si>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</si>
  <si>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</si>
  <si>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</si>
  <si>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</si>
  <si>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</si>
  <si>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</si>
  <si>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</si>
  <si>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</si>
  <si>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</si>
  <si>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</si>
  <si>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</si>
  <si>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</si>
  <si>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</si>
  <si>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</si>
  <si>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</si>
  <si>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</si>
  <si>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</si>
  <si>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</si>
  <si>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</si>
  <si>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</si>
  <si>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</si>
  <si>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</si>
  <si>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</si>
  <si>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</si>
  <si>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</si>
  <si>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</si>
  <si>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</si>
  <si>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</si>
  <si>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2021-27-10001067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</si>
</sst>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7" zoomScale="89" zoomScaleNormal="89" zoomScaleSheetLayoutView="40" zoomScalePageLayoutView="40" workbookViewId="0">
      <selection activeCell="C22" sqref="C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5" t="str">
        <f>HYPERLINK("#MI_Oferente_Singular!A114","CAPACIDAD RESIDUAL")</f>
        <v>CAPACIDAD RESIDUAL</v>
      </c>
      <c r="F8" s="236"/>
      <c r="G8" s="237"/>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5" t="str">
        <f>HYPERLINK("#MI_Oferente_Singular!A162","TALENTO HUMANO")</f>
        <v>TALENTO HUMANO</v>
      </c>
      <c r="F9" s="236"/>
      <c r="G9" s="237"/>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5" t="str">
        <f>HYPERLINK("#MI_Oferente_Singular!F162","INFRAESTRUCTURA")</f>
        <v>INFRAESTRUCTURA</v>
      </c>
      <c r="F10" s="236"/>
      <c r="G10" s="237"/>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4" t="s">
        <v>2704</v>
      </c>
      <c r="D15" s="35"/>
      <c r="E15" s="35"/>
      <c r="F15" s="5"/>
      <c r="G15" s="32" t="s">
        <v>1168</v>
      </c>
      <c r="H15" s="103" t="s">
        <v>628</v>
      </c>
      <c r="I15" s="32" t="s">
        <v>2624</v>
      </c>
      <c r="J15" s="108" t="s">
        <v>2626</v>
      </c>
      <c r="L15" s="219" t="s">
        <v>8</v>
      </c>
      <c r="M15" s="219"/>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0" t="s">
        <v>11</v>
      </c>
      <c r="J19" s="131" t="s">
        <v>10</v>
      </c>
      <c r="K19" s="131" t="s">
        <v>2609</v>
      </c>
      <c r="L19" s="131" t="s">
        <v>1161</v>
      </c>
      <c r="M19" s="131" t="s">
        <v>1162</v>
      </c>
      <c r="N19" s="132" t="s">
        <v>2610</v>
      </c>
      <c r="O19" s="127"/>
      <c r="Q19" s="51"/>
      <c r="R19" s="51"/>
    </row>
    <row r="20" spans="1:23" ht="30" customHeight="1" x14ac:dyDescent="0.25">
      <c r="A20" s="9"/>
      <c r="B20" s="109">
        <v>900666427</v>
      </c>
      <c r="C20" s="5"/>
      <c r="D20" s="73"/>
      <c r="E20" s="5"/>
      <c r="F20" s="5"/>
      <c r="G20" s="5"/>
      <c r="H20" s="238"/>
      <c r="I20" s="137" t="s">
        <v>628</v>
      </c>
      <c r="J20" s="138" t="s">
        <v>395</v>
      </c>
      <c r="K20" s="139">
        <v>2126946275</v>
      </c>
      <c r="L20" s="140"/>
      <c r="M20" s="140">
        <v>44561</v>
      </c>
      <c r="N20" s="125">
        <f>+(M20-L20)/30</f>
        <v>1485.3666666666666</v>
      </c>
      <c r="O20" s="128"/>
      <c r="U20" s="124"/>
      <c r="V20" s="105">
        <f ca="1">NOW()</f>
        <v>44193.658643055554</v>
      </c>
      <c r="W20" s="105">
        <f ca="1">NOW()</f>
        <v>44193.658643055554</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19"/>
      <c r="I37" s="120"/>
      <c r="J37" s="120"/>
      <c r="K37" s="120"/>
      <c r="L37" s="120"/>
      <c r="M37" s="120"/>
      <c r="N37" s="120"/>
      <c r="O37" s="121"/>
    </row>
    <row r="38" spans="1:16" ht="21" customHeight="1" x14ac:dyDescent="0.25">
      <c r="A38" s="9"/>
      <c r="B38" s="233" t="str">
        <f>VLOOKUP(B20,EAS!A2:B1439,2,0)</f>
        <v>FUNDACION PARA EL DESARROLLO SOCIAL Y AGROAMBIENTAL DEL CHOCO</v>
      </c>
      <c r="C38" s="233"/>
      <c r="D38" s="233"/>
      <c r="E38" s="233"/>
      <c r="F38" s="233"/>
      <c r="G38" s="5"/>
      <c r="H38" s="122"/>
      <c r="I38" s="242" t="s">
        <v>7</v>
      </c>
      <c r="J38" s="242"/>
      <c r="K38" s="242"/>
      <c r="L38" s="242"/>
      <c r="M38" s="242"/>
      <c r="N38" s="242"/>
      <c r="O38" s="123"/>
    </row>
    <row r="39" spans="1:16" ht="42.95" customHeight="1" thickBot="1" x14ac:dyDescent="0.3">
      <c r="A39" s="10"/>
      <c r="B39" s="11"/>
      <c r="C39" s="11"/>
      <c r="D39" s="11"/>
      <c r="E39" s="11"/>
      <c r="F39" s="11"/>
      <c r="G39" s="11"/>
      <c r="H39" s="10"/>
      <c r="I39" s="228" t="s">
        <v>2703</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25">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25">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25">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25">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25">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25">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25">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25">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25">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25">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25">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25">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25">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25">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25">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25">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25">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25">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25">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25">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25">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25">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25">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25">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25">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25">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25">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25">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25">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25">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25">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25">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25">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25">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25">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25">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25">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25">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25">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25">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25">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55"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2"/>
      <c r="Z178" s="153" t="str">
        <f>IF(Y178&gt;0,SUM(E180+Y178),"")</f>
        <v/>
      </c>
      <c r="AA178" s="19"/>
      <c r="AB178" s="19"/>
    </row>
    <row r="179" spans="1:28" ht="23.25" x14ac:dyDescent="0.25">
      <c r="A179" s="9"/>
      <c r="B179" s="186" t="s">
        <v>2669</v>
      </c>
      <c r="C179" s="186"/>
      <c r="D179" s="186"/>
      <c r="E179" s="159">
        <v>0.02</v>
      </c>
      <c r="F179" s="158">
        <v>0.03</v>
      </c>
      <c r="G179" s="153">
        <f>IF(F179&gt;0,SUM(E179+F179),"")</f>
        <v>0.05</v>
      </c>
      <c r="H179" s="5"/>
      <c r="I179" s="186" t="s">
        <v>2671</v>
      </c>
      <c r="J179" s="186"/>
      <c r="K179" s="186"/>
      <c r="L179" s="186"/>
      <c r="M179" s="160">
        <v>0.03</v>
      </c>
      <c r="O179" s="8"/>
      <c r="Q179" s="19"/>
      <c r="R179" s="147">
        <f>IF(M179&gt;0,SUM(L179+M179),"")</f>
        <v>0.03</v>
      </c>
      <c r="T179" s="19"/>
      <c r="U179" s="232" t="s">
        <v>1166</v>
      </c>
      <c r="V179" s="232"/>
      <c r="W179" s="232"/>
      <c r="X179" s="24">
        <v>0.02</v>
      </c>
      <c r="Y179" s="152"/>
      <c r="Z179" s="153" t="str">
        <f>IF(Y179&gt;0,SUM(E181+Y179),"")</f>
        <v/>
      </c>
      <c r="AA179" s="19"/>
      <c r="AB179" s="19"/>
    </row>
    <row r="180" spans="1:28" ht="23.25" hidden="1" x14ac:dyDescent="0.25">
      <c r="A180" s="9"/>
      <c r="B180" s="172"/>
      <c r="C180" s="172"/>
      <c r="D180" s="172"/>
      <c r="E180" s="157"/>
      <c r="H180" s="5"/>
      <c r="I180" s="172"/>
      <c r="J180" s="172"/>
      <c r="K180" s="172"/>
      <c r="L180" s="172"/>
      <c r="M180" s="5"/>
      <c r="O180" s="8"/>
      <c r="Q180" s="19"/>
      <c r="R180" s="147" t="str">
        <f>IF(S180&gt;0,SUM(L180+S180),"")</f>
        <v/>
      </c>
      <c r="S180" s="152"/>
      <c r="T180" s="19"/>
      <c r="U180" s="232" t="s">
        <v>1167</v>
      </c>
      <c r="V180" s="232"/>
      <c r="W180" s="232"/>
      <c r="X180" s="24">
        <v>0.03</v>
      </c>
      <c r="Y180" s="152"/>
      <c r="Z180" s="153" t="str">
        <f>IF(Y180&gt;0,SUM(E182+Y180),"")</f>
        <v/>
      </c>
      <c r="AA180" s="19"/>
      <c r="AB180" s="19"/>
    </row>
    <row r="181" spans="1:28" ht="23.25" hidden="1" x14ac:dyDescent="0.25">
      <c r="A181" s="9"/>
      <c r="B181" s="172"/>
      <c r="C181" s="172"/>
      <c r="D181" s="172"/>
      <c r="E181" s="157"/>
      <c r="H181" s="5"/>
      <c r="I181" s="172"/>
      <c r="J181" s="172"/>
      <c r="K181" s="172"/>
      <c r="L181" s="172"/>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2"/>
      <c r="C182" s="172"/>
      <c r="D182" s="172"/>
      <c r="E182" s="157"/>
      <c r="H182" s="5"/>
      <c r="I182" s="172"/>
      <c r="J182" s="172"/>
      <c r="K182" s="172"/>
      <c r="L182" s="172"/>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0.05</v>
      </c>
      <c r="D185" s="91" t="s">
        <v>2628</v>
      </c>
      <c r="E185" s="94">
        <f>+(C185*SUM(K20:K35))</f>
        <v>106347313.75</v>
      </c>
      <c r="F185" s="92"/>
      <c r="G185" s="93"/>
      <c r="H185" s="88"/>
      <c r="I185" s="90" t="s">
        <v>2627</v>
      </c>
      <c r="J185" s="154">
        <f>+SUM(M179:M183)</f>
        <v>0.03</v>
      </c>
      <c r="K185" s="231" t="s">
        <v>2628</v>
      </c>
      <c r="L185" s="231"/>
      <c r="M185" s="94">
        <f>+J185*(SUM(K20:K35))</f>
        <v>63808388.25</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190" t="s">
        <v>2636</v>
      </c>
      <c r="C192" s="190"/>
      <c r="E192" s="5" t="s">
        <v>20</v>
      </c>
      <c r="H192" s="26" t="s">
        <v>24</v>
      </c>
      <c r="J192" s="5" t="s">
        <v>2637</v>
      </c>
      <c r="K192" s="5"/>
      <c r="M192" s="5"/>
      <c r="N192" s="5"/>
      <c r="O192" s="8"/>
      <c r="Q192" s="142"/>
      <c r="R192" s="143"/>
      <c r="S192" s="143"/>
      <c r="T192" s="142"/>
    </row>
    <row r="193" spans="1:18" x14ac:dyDescent="0.25">
      <c r="A193" s="9"/>
      <c r="C193" s="170">
        <v>42510</v>
      </c>
      <c r="D193" s="5"/>
      <c r="E193" s="169">
        <v>585</v>
      </c>
      <c r="F193" s="5"/>
      <c r="G193" s="5"/>
      <c r="H193" s="169" t="s">
        <v>2695</v>
      </c>
      <c r="J193" s="5"/>
      <c r="K193" s="170">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2696</v>
      </c>
      <c r="J211" s="27" t="s">
        <v>2622</v>
      </c>
      <c r="K211" s="169" t="s">
        <v>2696</v>
      </c>
      <c r="L211" s="21"/>
      <c r="M211" s="21"/>
      <c r="N211" s="21"/>
      <c r="O211" s="8"/>
    </row>
    <row r="212" spans="1:15" x14ac:dyDescent="0.25">
      <c r="A212" s="9"/>
      <c r="B212" s="27" t="s">
        <v>2619</v>
      </c>
      <c r="C212" s="169" t="s">
        <v>2695</v>
      </c>
      <c r="D212" s="21"/>
      <c r="G212" s="27" t="s">
        <v>2621</v>
      </c>
      <c r="H212" s="171" t="s">
        <v>2697</v>
      </c>
      <c r="J212" s="27" t="s">
        <v>2623</v>
      </c>
      <c r="K212" s="169"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purl.org/dc/elements/1.1/"/>
    <ds:schemaRef ds:uri="4fb10211-09fb-4e80-9f0b-184718d5d98c"/>
    <ds:schemaRef ds:uri="http://www.w3.org/XML/1998/namespac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2020-12-28T20:45:25Z</cp:lastPrinted>
  <dcterms:created xsi:type="dcterms:W3CDTF">2020-10-14T21:57:42Z</dcterms:created>
  <dcterms:modified xsi:type="dcterms:W3CDTF">2020-12-28T20:48:41Z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