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INVITACION Adic 2020 - 2021 -2022\ATLANTICO\Enviado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<sst xmlns="http://schemas.openxmlformats.org/spreadsheetml/2006/main" count="3046" uniqueCount="2689">
  <si>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</si>
  <si>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</si>
  <si>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</si>
  <si>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</si>
  <si>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</si>
  <si>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</si>
  <si>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</si>
  <si>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</si>
  <si>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</si>
  <si>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</si>
  <si>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</si>
  <si>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</si>
  <si>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</si>
  <si>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</si>
  <si>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</si>
  <si>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</si>
  <si>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</si>
  <si>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</si>
  <si>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</si>
  <si>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</si>
  <si>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</si>
  <si>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</si>
  <si>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</si>
  <si>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</si>
  <si>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</si>
  <si>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</si>
  <si>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</si>
  <si>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</si>
  <si>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</si>
  <si>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</si>
  <si>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</si>
  <si>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</si>
  <si>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</si>
  <si>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</si>
  <si>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</si>
  <si>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</si>
  <si>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</si>
  <si>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</si>
  <si>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</si>
  <si>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</si>
  <si>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</si>
  <si>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</si>
  <si>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</si>
  <si>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</si>
  <si>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</si>
  <si>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</si>
  <si>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</si>
  <si>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</si>
  <si>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</si>
  <si>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</si>
  <si>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</si>
  <si>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</si>
  <si>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</si>
  <si>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</si>
  <si>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</si>
  <si>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</si>
  <si>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</si>
  <si>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</si>
  <si>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</si>
  <si>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</si>
  <si>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</si>
  <si>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</si>
  <si>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</si>
  <si>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</si>
  <si>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</si>
  <si>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</si>
  <si>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</si>
  <si>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</si>
  <si>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</si>
  <si>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</si>
  <si>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</si>
  <si>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</si>
  <si>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</si>
  <si>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</si>
  <si>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</si>
  <si>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</si>
  <si>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</si>
  <si>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</si>
  <si>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</si>
  <si>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</si>
  <si>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</si>
  <si>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</si>
  <si>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</si>
  <si>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</si>
  <si>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</si>
  <si>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</si>
  <si>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</si>
  <si>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</si>
  <si>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</si>
  <si>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</si>
  <si>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</si>
  <si>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</si>
  <si>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</si>
  <si>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</si>
  <si>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</si>
  <si>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</si>
  <si>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</si>
  <si>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</si>
  <si>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</si>
  <si>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</si>
  <si>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</si>
  <si>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</si>
  <si>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</si>
  <si>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</si>
  <si>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</si>
  <si>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</si>
  <si>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</si>
  <si>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</si>
  <si>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</si>
  <si>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</si>
  <si>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</si>
  <si>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</si>
  <si>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</si>
  <si>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</si>
  <si>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</si>
  <si>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</si>
  <si>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</si>
  <si>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</si>
  <si>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</si>
  <si>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</si>
  <si>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</si>
  <si>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</si>
  <si>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</si>
  <si>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</si>
  <si>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</si>
  <si>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</si>
  <si>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</si>
  <si>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</si>
  <si>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</si>
  <si>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</si>
  <si>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</si>
  <si>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</si>
  <si>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</si>
  <si>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</si>
  <si>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</si>
  <si>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</si>
  <si>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</si>
  <si>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</si>
  <si>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</si>
  <si>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</si>
  <si>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</si>
  <si>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</si>
  <si>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</si>
  <si>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</si>
  <si>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</si>
  <si>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</si>
  <si>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</si>
  <si>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</si>
  <si>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</si>
  <si>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</si>
  <si>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</si>
  <si>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</si>
  <si>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</si>
  <si>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</si>
  <si>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</si>
  <si>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</si>
  <si>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</si>
  <si>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</si>
  <si>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</si>
  <si>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</si>
  <si>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</si>
  <si>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</si>
  <si>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</si>
  <si>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</si>
  <si>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</si>
  <si>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</si>
  <si>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</si>
  <si>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</si>
  <si>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</si>
  <si>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</si>
  <si>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</si>
  <si>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</si>
  <si>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</si>
  <si>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</si>
  <si>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</si>
  <si>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</si>
  <si>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</si>
  <si>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</si>
  <si>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</si>
  <si>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</si>
  <si>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</si>
  <si>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</si>
  <si>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</si>
  <si>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</si>
  <si>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</si>
  <si>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</si>
  <si>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</si>
  <si>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</si>
  <si>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</si>
  <si>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</si>
  <si>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</si>
  <si>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</si>
  <si>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</si>
  <si>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</si>
  <si>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</si>
  <si>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</si>
  <si>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</si>
  <si>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</si>
  <si>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</si>
  <si>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</si>
  <si>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</si>
  <si>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</si>
  <si>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</si>
  <si>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</si>
  <si>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</si>
  <si>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</si>
  <si>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</si>
  <si>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</si>
  <si>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</si>
  <si>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</si>
  <si>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</si>
  <si>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</si>
  <si>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</si>
  <si>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</si>
  <si>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</si>
  <si>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</si>
  <si>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</si>
  <si>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</si>
  <si>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</si>
  <si>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</si>
  <si>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</si>
  <si>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</si>
  <si>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</si>
  <si>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</si>
  <si>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</si>
  <si>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</si>
  <si>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</si>
  <si>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</si>
  <si>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</si>
  <si>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</si>
  <si>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</si>
  <si>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</si>
  <si>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</si>
  <si>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</si>
  <si>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</si>
  <si>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</si>
  <si>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</si>
  <si>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</si>
  <si>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</si>
  <si>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</si>
  <si>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</si>
  <si>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</si>
  <si>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</si>
  <si>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</si>
  <si>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</si>
  <si>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</si>
  <si>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</si>
  <si>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</si>
  <si>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</si>
  <si>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</si>
  <si>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</si>
  <si>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</si>
  <si>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</si>
  <si>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</si>
  <si>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</si>
  <si>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</si>
  <si>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</si>
  <si>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</si>
  <si>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</si>
  <si>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</si>
  <si>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</si>
  <si>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</si>
  <si>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</si>
  <si>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</si>
  <si>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</si>
  <si>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</si>
  <si>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</si>
  <si>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</si>
  <si>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</si>
  <si>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</si>
  <si>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</si>
  <si>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</si>
  <si>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</si>
  <si>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</si>
  <si>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</si>
  <si>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</si>
  <si>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</si>
  <si>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</si>
  <si>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</si>
  <si>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</si>
  <si>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</si>
  <si>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</si>
  <si>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</si>
  <si>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</si>
  <si>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</si>
  <si>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</si>
  <si>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</si>
  <si>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</si>
  <si>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</si>
  <si>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</si>
  <si>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</si>
  <si>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</si>
  <si>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</si>
  <si>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</si>
  <si>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</si>
  <si>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</si>
  <si>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</si>
  <si>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</si>
  <si>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</si>
  <si>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</si>
  <si>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</si>
  <si>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</si>
  <si>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</si>
  <si>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</si>
  <si>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</si>
  <si>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</si>
  <si>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</si>
  <si>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</si>
  <si>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</si>
  <si>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</si>
  <si>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</si>
  <si>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</si>
  <si>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</si>
  <si>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</si>
  <si>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</si>
  <si>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</si>
  <si>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</si>
  <si>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</si>
  <si>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</si>
  <si>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</si>
  <si>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</si>
  <si>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</si>
  <si>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</si>
  <si>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</si>
  <si>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</si>
  <si>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</si>
  <si>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</si>
  <si>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</si>
  <si>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</si>
  <si>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</si>
  <si>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</si>
  <si>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</si>
  <si>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</si>
  <si>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</si>
  <si>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</si>
  <si>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</si>
  <si>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</si>
  <si>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</si>
  <si>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</si>
  <si>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</si>
  <si>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</si>
  <si>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</si>
  <si>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</si>
  <si>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</si>
  <si>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</si>
  <si>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</si>
  <si>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</si>
  <si>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</si>
  <si>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</si>
  <si>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</si>
  <si>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</si>
  <si>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</si>
  <si>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</si>
  <si>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</si>
  <si>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</si>
  <si>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</si>
  <si>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</si>
  <si>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</si>
  <si>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</si>
  <si>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</si>
  <si>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</si>
  <si>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</si>
  <si>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</si>
  <si>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</si>
  <si>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</si>
  <si>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</si>
  <si>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</si>
  <si>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</si>
  <si>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</si>
  <si>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</si>
  <si>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</si>
  <si>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</si>
  <si>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</si>
  <si>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</si>
  <si>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</si>
  <si>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</si>
  <si>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</si>
  <si>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</si>
  <si>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</si>
  <si>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</si>
  <si>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</si>
  <si>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</si>
  <si>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</si>
  <si>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</si>
  <si>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</si>
  <si>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</si>
  <si>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</si>
  <si>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</si>
  <si>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</si>
  <si>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</si>
  <si>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</si>
  <si>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</si>
  <si>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</si>
  <si>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</si>
  <si>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</si>
  <si>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</si>
  <si>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</si>
  <si>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</si>
  <si>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</si>
  <si>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</si>
  <si>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</si>
  <si>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</si>
  <si>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</si>
  <si>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</si>
  <si>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</si>
  <si>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</si>
  <si>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</si>
  <si>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</si>
  <si>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</si>
  <si>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</si>
  <si>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</si>
  <si>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</si>
  <si>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</si>
  <si>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</si>
  <si>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</si>
  <si>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</si>
  <si>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</si>
  <si>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</si>
  <si>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</si>
  <si>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</si>
  <si>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</si>
  <si>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</si>
  <si>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</si>
  <si>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</si>
  <si>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</si>
  <si>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</si>
  <si>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</si>
  <si>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</si>
  <si>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</si>
  <si>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</si>
  <si>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</si>
  <si>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</si>
  <si>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</si>
  <si>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</si>
  <si>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</si>
  <si>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</si>
  <si>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</si>
  <si>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</si>
  <si>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</si>
  <si>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</si>
  <si>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</si>
  <si>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</si>
  <si>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</si>
  <si>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</si>
  <si>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</si>
  <si>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</si>
  <si>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</si>
  <si>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</si>
  <si>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</si>
  <si>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</si>
  <si>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</si>
  <si>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</si>
  <si>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</si>
  <si>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</si>
  <si>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</si>
  <si>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</si>
  <si>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</si>
  <si>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</si>
  <si>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</si>
  <si>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</si>
  <si>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</si>
  <si>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</si>
  <si>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</si>
  <si>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</si>
  <si>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</si>
  <si>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</si>
  <si>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</si>
  <si>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</si>
  <si>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</si>
  <si>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</si>
  <si>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</si>
  <si>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</si>
  <si>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</si>
  <si>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</si>
  <si>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</si>
  <si>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</si>
  <si>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</si>
  <si>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</si>
  <si>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</si>
  <si>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</si>
  <si>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</si>
  <si>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</si>
  <si>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</si>
  <si>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</si>
  <si>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</si>
  <si>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</si>
  <si>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</si>
  <si>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</si>
  <si>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</si>
  <si>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</si>
  <si>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</si>
  <si>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</si>
  <si>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</si>
  <si>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</si>
  <si>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</si>
  <si>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</si>
  <si>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</si>
  <si>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</si>
  <si>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</si>
  <si>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</si>
  <si>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</si>
  <si>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</si>
  <si>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</si>
  <si>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</si>
  <si>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</si>
  <si>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</si>
  <si>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</si>
  <si>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</si>
  <si>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</si>
  <si>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</si>
  <si>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</si>
  <si>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</si>
  <si>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</si>
  <si>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</si>
  <si>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</si>
  <si>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</si>
  <si>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</si>
  <si>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</si>
  <si>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</si>
  <si>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</si>
  <si>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</si>
  <si>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</si>
  <si>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</si>
  <si>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</si>
  <si>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</si>
  <si>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</si>
  <si>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</si>
  <si>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</si>
  <si>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</si>
  <si>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</si>
  <si>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</si>
  <si>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</si>
  <si>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</si>
  <si>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</si>
  <si>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</si>
  <si>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</si>
  <si>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</si>
  <si>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</si>
  <si>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</si>
  <si>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</si>
  <si>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</si>
  <si>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</si>
  <si>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</si>
  <si>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</si>
  <si>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</si>
  <si>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</si>
  <si>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</si>
  <si>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</si>
  <si>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</si>
  <si>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</si>
  <si>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</si>
  <si>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</si>
  <si>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</si>
  <si>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</si>
  <si>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</si>
  <si>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</si>
  <si>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</si>
  <si>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</si>
  <si>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</si>
  <si>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</si>
  <si>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</si>
  <si>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</si>
  <si>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</si>
  <si>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</si>
  <si>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</si>
  <si>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</si>
  <si>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</si>
  <si>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</si>
  <si>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</si>
  <si>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</si>
  <si>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</si>
  <si>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</si>
  <si>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</si>
  <si>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</si>
  <si>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</si>
  <si>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</si>
  <si>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</si>
  <si>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</si>
  <si>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</si>
  <si>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</si>
  <si>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</si>
  <si>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</si>
  <si>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</si>
  <si>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</si>
  <si>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</si>
  <si>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</si>
  <si>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</si>
  <si>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</si>
  <si>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</si>
  <si>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</si>
  <si>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</si>
  <si>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</si>
  <si>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</si>
  <si>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</si>
  <si>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</si>
  <si>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</si>
  <si>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</si>
  <si>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</si>
  <si>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</si>
  <si>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</si>
  <si>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</si>
  <si>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</si>
  <si>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</si>
  <si>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</si>
  <si>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</si>
  <si>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</si>
  <si>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</si>
  <si>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</si>
  <si>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</si>
  <si>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</si>
  <si>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</si>
  <si>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</si>
  <si>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</si>
  <si>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</si>
  <si>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</si>
  <si>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</si>
  <si>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</si>
  <si>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</si>
  <si>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</si>
  <si>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</si>
  <si>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</si>
  <si>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</si>
  <si>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</si>
  <si>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</si>
  <si>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</si>
  <si>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</si>
  <si>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</si>
  <si>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</si>
  <si>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</si>
  <si>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</si>
  <si>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</si>
  <si>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</si>
  <si>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</si>
  <si>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</si>
  <si>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</si>
  <si>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</si>
  <si>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</si>
  <si>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</si>
  <si>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</si>
  <si>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</si>
  <si>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</si>
  <si>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</si>
  <si>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</si>
  <si>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</si>
  <si>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</si>
  <si>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</si>
  <si>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</si>
  <si>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</si>
  <si>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</si>
  <si>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</si>
  <si>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</si>
  <si>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</si>
  <si>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</si>
  <si>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</si>
  <si>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</si>
  <si>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</si>
  <si>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</si>
  <si>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</si>
  <si>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</si>
  <si>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</si>
  <si>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</si>
  <si>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</si>
  <si>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</si>
  <si>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</si>
  <si>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</si>
  <si>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</si>
  <si>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</si>
  <si>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</si>
  <si>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</si>
  <si>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</si>
  <si>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</si>
  <si>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</si>
  <si>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</si>
  <si>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</si>
  <si>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</si>
  <si>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</si>
  <si>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</si>
  <si>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</si>
  <si>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</si>
  <si>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</si>
  <si>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</si>
  <si>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</si>
  <si>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</si>
  <si>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</si>
  <si>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</si>
  <si>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</si>
  <si>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</si>
  <si>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</si>
  <si>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</si>
  <si>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</si>
  <si>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</si>
  <si>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</si>
  <si>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</si>
  <si>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</si>
  <si>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</si>
  <si>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</si>
  <si>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</si>
  <si>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</si>
  <si>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</si>
  <si>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</si>
  <si>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</si>
  <si>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</si>
  <si>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</si>
  <si>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</si>
  <si>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</si>
  <si>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</si>
  <si>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</si>
  <si>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</si>
  <si>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</si>
  <si>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</si>
  <si>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</si>
  <si>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</si>
  <si>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</si>
  <si>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</si>
  <si>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</si>
  <si>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</si>
  <si>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</si>
  <si>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</si>
  <si>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</si>
  <si>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</si>
  <si>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</si>
  <si>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</si>
  <si>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</si>
  <si>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</si>
  <si>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</si>
  <si>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</si>
  <si>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</si>
  <si>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</si>
  <si>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</si>
  <si>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</si>
  <si>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</si>
  <si>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</si>
  <si>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</si>
  <si>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</si>
  <si>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</si>
  <si>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</si>
  <si>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</si>
  <si>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</si>
  <si>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</si>
  <si>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</si>
  <si>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</si>
  <si>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</si>
  <si>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</si>
  <si>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</si>
  <si>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</si>
  <si>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</si>
  <si>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</si>
  <si>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</si>
  <si>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</si>
  <si>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</si>
  <si>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</si>
  <si>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</si>
  <si>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</si>
  <si>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</si>
  <si>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</si>
  <si>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</si>
  <si>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</si>
  <si>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</si>
  <si>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</si>
  <si>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</si>
  <si>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</si>
  <si>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</si>
  <si>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</si>
  <si>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</si>
  <si>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</si>
  <si>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</si>
  <si>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</si>
  <si>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</si>
  <si>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</si>
  <si>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</si>
  <si>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</si>
  <si>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</si>
  <si>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</si>
  <si>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</si>
  <si>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</si>
  <si>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</si>
  <si>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</si>
  <si>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</si>
  <si>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</si>
  <si>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</si>
  <si>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</si>
  <si>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</si>
  <si>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</si>
  <si>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</si>
  <si>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</si>
  <si>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</si>
  <si>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</si>
  <si>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</si>
  <si>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</si>
  <si>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</si>
  <si>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</si>
  <si>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</si>
  <si>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</si>
  <si>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</si>
  <si>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</si>
  <si>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</si>
  <si>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</si>
  <si>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</si>
  <si>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</si>
  <si>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</si>
  <si>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</si>
  <si>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</si>
  <si>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</si>
  <si>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</si>
  <si>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</si>
  <si>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</si>
  <si>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</si>
  <si>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</si>
  <si>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</si>
  <si>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</si>
  <si>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</si>
  <si>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</si>
  <si>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</si>
  <si>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</si>
  <si>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</si>
  <si>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</si>
  <si>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</si>
  <si>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</si>
  <si>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</si>
  <si>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</si>
  <si>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</si>
  <si>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</si>
  <si>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</si>
  <si>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</si>
  <si>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</si>
  <si>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</si>
  <si>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</si>
  <si>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</si>
  <si>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</si>
  <si>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</si>
  <si>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</si>
  <si>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</si>
  <si>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</si>
  <si>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</si>
  <si>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</si>
  <si>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</si>
  <si>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</si>
  <si>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</si>
  <si>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</si>
  <si>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</si>
  <si>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</si>
  <si>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</si>
  <si>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</si>
  <si>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</si>
  <si>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</si>
  <si>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</si>
  <si>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</si>
  <si>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</si>
  <si>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</si>
  <si>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</si>
  <si>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</si>
  <si>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</si>
  <si>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</si>
  <si>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</si>
  <si>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</si>
  <si>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</si>
  <si>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</si>
  <si>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</si>
  <si>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</si>
  <si>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</si>
  <si>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</si>
  <si>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</si>
  <si>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</si>
  <si>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</si>
  <si>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</si>
  <si>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</si>
  <si>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</si>
  <si>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</si>
  <si>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</si>
  <si>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</si>
  <si>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</si>
  <si>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</si>
  <si>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</si>
  <si>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</si>
  <si>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</si>
  <si>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</si>
  <si>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</si>
  <si>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</si>
  <si>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</si>
  <si>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</si>
  <si>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</si>
  <si>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</si>
  <si>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</si>
  <si>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</si>
  <si>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</si>
  <si>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</si>
  <si>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</si>
  <si>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</si>
  <si>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</si>
  <si>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</si>
  <si>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</si>
  <si>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</si>
  <si>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</si>
  <si>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</si>
  <si>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</si>
  <si>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</si>
  <si>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</si>
  <si>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</si>
  <si>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</si>
  <si>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</si>
  <si>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</si>
  <si>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</si>
  <si>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</si>
  <si>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</si>
  <si>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</si>
  <si>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</si>
  <si>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</si>
  <si>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</si>
  <si>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</si>
  <si>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</si>
  <si>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</si>
  <si>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</si>
  <si>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</si>
  <si>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</si>
  <si>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</si>
  <si>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</si>
  <si>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</si>
  <si>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</si>
  <si>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</si>
  <si>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</si>
  <si>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</si>
  <si>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</si>
  <si>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</si>
  <si>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</si>
  <si>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</si>
  <si>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</si>
  <si>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</si>
  <si>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</si>
  <si>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</si>
  <si>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</si>
  <si>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</si>
  <si>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</si>
  <si>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</si>
  <si>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</si>
  <si>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</si>
  <si>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</si>
  <si>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</si>
  <si>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</si>
  <si>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</si>
  <si>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</si>
  <si>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</si>
  <si>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</si>
  <si>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</si>
  <si>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</si>
  <si>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</si>
  <si>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</si>
  <si>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</si>
  <si>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</si>
  <si>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</si>
  <si>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</si>
  <si>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</si>
  <si>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</si>
  <si>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</si>
  <si>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</si>
  <si>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</si>
  <si>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</si>
  <si>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</si>
  <si>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</si>
  <si>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</si>
  <si>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</si>
  <si>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</si>
  <si>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</si>
  <si>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</si>
  <si>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</si>
  <si>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</si>
  <si>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</si>
  <si>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</si>
  <si>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</si>
  <si>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</si>
  <si>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</si>
  <si>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</si>
  <si>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</si>
  <si>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</si>
  <si>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</si>
  <si>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</si>
  <si>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</si>
  <si>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</si>
  <si>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</si>
  <si>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</si>
  <si>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</si>
  <si>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</si>
  <si>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</si>
  <si>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</si>
  <si>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</si>
  <si>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</si>
  <si>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</si>
  <si>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</si>
  <si>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</si>
  <si>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</si>
  <si>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</si>
  <si>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</si>
  <si>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</si>
  <si>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</si>
  <si>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</si>
  <si>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</si>
  <si>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</si>
  <si>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</si>
  <si>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</si>
  <si>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</si>
  <si>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</si>
  <si>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</si>
  <si>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</si>
  <si>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</si>
  <si>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</si>
  <si>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</si>
  <si>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</si>
  <si>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</si>
  <si>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</si>
  <si>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</si>
  <si>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</si>
  <si>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</si>
  <si>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</si>
  <si>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</si>
  <si>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</si>
  <si>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</si>
  <si>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</si>
  <si>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</si>
  <si>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</si>
  <si>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</si>
  <si>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</si>
  <si>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</si>
  <si>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</si>
  <si>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</si>
  <si>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</si>
  <si>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</si>
  <si>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</si>
  <si>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</si>
  <si>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</si>
  <si>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</si>
  <si>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</si>
  <si>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</si>
  <si>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</si>
  <si>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</si>
  <si>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</si>
  <si>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</si>
  <si>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</si>
  <si>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</si>
  <si>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</si>
  <si>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</si>
  <si>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</si>
  <si>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</si>
  <si>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</si>
  <si>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</si>
  <si>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</si>
  <si>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</si>
  <si>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</si>
  <si>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</si>
  <si>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</si>
  <si>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</si>
  <si>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</si>
  <si>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</si>
  <si>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</si>
  <si>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</si>
  <si>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</si>
  <si>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</si>
  <si>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</si>
  <si>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</si>
  <si>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</si>
  <si>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</si>
  <si>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</si>
  <si>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</si>
  <si>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</si>
  <si>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</si>
  <si>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</si>
  <si>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</si>
  <si>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</si>
  <si>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</si>
  <si>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</si>
  <si>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</si>
  <si>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</si>
  <si>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</si>
  <si>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</si>
  <si>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</si>
  <si>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</si>
  <si>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</si>
  <si>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</si>
  <si>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</si>
  <si>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</si>
  <si>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</si>
  <si>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</si>
  <si>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</si>
  <si>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</si>
  <si>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</si>
  <si>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</si>
  <si>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</si>
  <si>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</si>
  <si>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</si>
  <si>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</si>
  <si>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</si>
  <si>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</si>
  <si>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</si>
  <si>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</si>
  <si>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</si>
  <si>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</si>
  <si>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</si>
  <si>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</si>
  <si>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</si>
  <si>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</si>
  <si>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</si>
  <si>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</si>
  <si>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</si>
  <si>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</si>
  <si>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</si>
  <si>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</si>
  <si>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</si>
  <si>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</si>
  <si>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</si>
  <si>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</si>
  <si>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</si>
  <si>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</si>
  <si>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</si>
  <si>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</si>
  <si>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</si>
  <si>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</si>
  <si>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</si>
  <si>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</si>
  <si>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</si>
  <si>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</si>
  <si>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</si>
  <si>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</si>
  <si>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</si>
  <si>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</si>
  <si>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</si>
  <si>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</si>
  <si>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</si>
  <si>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</si>
  <si>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</si>
  <si>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</si>
  <si>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</si>
  <si>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</si>
  <si>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</si>
  <si>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</si>
  <si>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</si>
  <si>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</si>
  <si>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</si>
  <si>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</si>
  <si>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</si>
  <si>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</si>
  <si>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</si>
  <si>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</si>
  <si>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</si>
  <si>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</si>
  <si>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</si>
  <si>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</si>
  <si>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</si>
  <si>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</si>
  <si>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</si>
  <si>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</si>
  <si>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</si>
  <si>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</si>
  <si>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</si>
  <si>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</si>
  <si>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</si>
  <si>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</si>
  <si>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</si>
  <si>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</si>
  <si>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</si>
  <si>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</si>
  <si>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</si>
  <si>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</si>
  <si>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</si>
  <si>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</si>
  <si>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</si>
  <si>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</si>
  <si>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</si>
  <si>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</si>
  <si>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</si>
  <si>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</si>
  <si>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</si>
  <si>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</si>
  <si>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</si>
  <si>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</si>
  <si>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</si>
  <si>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</si>
  <si>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</si>
  <si>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</si>
  <si>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</si>
  <si>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</si>
  <si>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</si>
  <si>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</si>
  <si>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</si>
  <si>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</si>
  <si>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</si>
  <si>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</si>
  <si>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</si>
  <si>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</si>
  <si>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</si>
  <si>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</si>
  <si>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</si>
  <si>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</si>
  <si>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</si>
  <si>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</si>
  <si>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</si>
  <si>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</si>
  <si>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</si>
  <si>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</si>
  <si>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</si>
  <si>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</si>
  <si>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</si>
  <si>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</si>
  <si>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</si>
  <si>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</si>
  <si>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</si>
  <si>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</si>
  <si>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</si>
  <si>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</si>
  <si>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</si>
  <si>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</si>
  <si>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</si>
  <si>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</si>
  <si>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</si>
  <si>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</si>
  <si>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</si>
  <si>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</si>
  <si>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</si>
  <si>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</si>
  <si>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</si>
  <si>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</si>
  <si>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</si>
  <si>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</si>
  <si>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</si>
  <si>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</si>
  <si>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</si>
  <si>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</si>
  <si>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</si>
  <si>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</si>
  <si>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</si>
  <si>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</si>
  <si>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</si>
  <si>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</si>
  <si>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</si>
  <si>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</si>
  <si>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</si>
  <si>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</si>
  <si>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</si>
  <si>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</si>
  <si>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</si>
  <si>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</si>
  <si>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</si>
  <si>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</si>
  <si>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</si>
  <si>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</si>
  <si>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</si>
  <si>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</si>
  <si>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</si>
  <si>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</si>
  <si>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</si>
  <si>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</si>
  <si>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</si>
  <si>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</si>
  <si>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</si>
  <si>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</si>
  <si>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</si>
  <si>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</si>
  <si>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</si>
  <si>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</si>
  <si>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</si>
  <si>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</si>
  <si>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</si>
  <si>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</si>
  <si>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</si>
  <si>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</si>
  <si>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</si>
  <si>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</si>
  <si>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</si>
  <si>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</si>
  <si>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</si>
  <si>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</si>
  <si>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</si>
  <si>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</si>
  <si>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</si>
  <si>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</si>
  <si>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</si>
  <si>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</si>
  <si>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</si>
  <si>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</si>
  <si>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</si>
  <si>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</si>
  <si>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</si>
  <si>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</si>
  <si>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</si>
  <si>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</si>
  <si>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</si>
  <si>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</si>
  <si>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</si>
  <si>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</si>
  <si>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</si>
  <si>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</si>
  <si>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</si>
  <si>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</si>
  <si>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</si>
  <si>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</si>
  <si>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</si>
  <si>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</si>
  <si>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</si>
  <si>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</si>
  <si>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</si>
  <si>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</si>
  <si>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</si>
  <si>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</si>
  <si>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</si>
  <si>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</si>
  <si>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</si>
  <si>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</si>
  <si>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</si>
  <si>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</si>
  <si>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</si>
  <si>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</si>
  <si>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</si>
  <si>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</si>
  <si>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</si>
  <si>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</si>
  <si>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</si>
  <si>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</si>
  <si>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</si>
  <si>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</si>
  <si>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</si>
  <si>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</si>
  <si>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</si>
  <si>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</si>
  <si>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</si>
  <si>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</si>
  <si>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</si>
  <si>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</si>
  <si>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</si>
  <si>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</si>
  <si>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</si>
  <si>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</si>
  <si>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</si>
  <si>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</si>
  <si>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</si>
  <si>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</si>
  <si>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</si>
  <si>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</si>
  <si>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</si>
  <si>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</si>
  <si>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</si>
  <si>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</si>
  <si>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</si>
  <si>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</si>
  <si>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</si>
  <si>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</si>
  <si>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</si>
  <si>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</si>
  <si>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</si>
  <si>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</si>
  <si>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</si>
  <si>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</si>
  <si>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</si>
  <si>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</si>
  <si>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</si>
  <si>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</si>
  <si>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</si>
  <si>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</si>
  <si>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</si>
  <si>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</si>
  <si>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</si>
  <si>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</si>
  <si>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</si>
  <si>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</si>
  <si>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</si>
  <si>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</si>
  <si>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</si>
  <si>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</si>
  <si>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</si>
  <si>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</si>
  <si>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</si>
  <si>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</si>
  <si>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</si>
  <si>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</si>
  <si>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</si>
  <si>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</si>
  <si>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</si>
  <si>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</si>
  <si>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</si>
  <si>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</si>
  <si>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</si>
  <si>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</si>
  <si>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</si>
  <si>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</si>
  <si>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</si>
  <si>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</si>
  <si>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</si>
  <si>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</si>
  <si>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</si>
  <si>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</si>
  <si>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</si>
  <si>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</si>
  <si>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</si>
  <si>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</si>
  <si>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</si>
  <si>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</si>
  <si>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</si>
  <si>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</si>
  <si>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</si>
  <si>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</si>
  <si>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</si>
  <si>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</si>
  <si>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</si>
  <si>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</si>
  <si>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</si>
  <si>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</si>
  <si>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</si>
  <si>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</si>
  <si>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</si>
  <si>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</si>
  <si>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</si>
  <si>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</si>
  <si>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</si>
  <si>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</si>
  <si>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</si>
  <si>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</si>
  <si>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</si>
  <si>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</si>
  <si>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</si>
  <si>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</si>
  <si>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</si>
  <si>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</si>
  <si>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</si>
  <si>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</si>
  <si>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</si>
  <si>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</si>
  <si>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</si>
  <si>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</si>
  <si>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</si>
  <si>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</si>
  <si>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</si>
  <si>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</si>
  <si>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</si>
  <si>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</si>
  <si>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</si>
  <si>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</si>
  <si>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</si>
  <si>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</si>
  <si>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</si>
  <si>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</si>
  <si>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</si>
  <si>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</si>
  <si>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</si>
  <si>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</si>
  <si>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</si>
  <si>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</si>
  <si>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</si>
  <si>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</si>
  <si>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</si>
  <si>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</si>
  <si>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</si>
  <si>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</si>
  <si>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</si>
  <si>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</si>
  <si>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</si>
  <si>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</si>
  <si>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</si>
  <si>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</si>
  <si>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</si>
  <si>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</si>
  <si>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</si>
  <si>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</si>
  <si>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</si>
  <si>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</si>
  <si>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</si>
  <si>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</si>
  <si>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</si>
  <si>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</si>
  <si>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</si>
  <si>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</si>
  <si>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</si>
  <si>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</si>
  <si>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</si>
  <si>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</si>
  <si>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</si>
  <si>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</si>
  <si>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</si>
  <si>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</si>
  <si>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</si>
  <si>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</si>
  <si>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</si>
  <si>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</si>
  <si>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</si>
  <si>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</si>
  <si>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</si>
  <si>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</si>
  <si>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</si>
  <si>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</si>
  <si>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</si>
  <si>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</si>
  <si>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</si>
  <si>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</si>
  <si>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</si>
  <si>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</si>
  <si>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</si>
  <si>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</si>
  <si>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</si>
  <si>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</si>
  <si>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</si>
  <si>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</si>
  <si>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</si>
  <si>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</si>
  <si>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</si>
  <si>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</si>
  <si>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</si>
  <si>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</si>
  <si>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</si>
  <si>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</si>
  <si>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</si>
  <si>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</si>
  <si>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</si>
  <si>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</si>
  <si>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</si>
  <si>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</si>
  <si>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</si>
  <si>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</si>
  <si>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</si>
  <si>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</si>
  <si>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</si>
  <si>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</si>
  <si>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</si>
  <si>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</si>
  <si>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</si>
  <si>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</si>
  <si>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</si>
  <si>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</si>
  <si>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</si>
  <si>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</si>
  <si>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</si>
  <si>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</si>
  <si>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</si>
  <si>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</si>
  <si>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</si>
  <si>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</si>
  <si>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</si>
  <si>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</si>
  <si>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</si>
  <si>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</si>
  <si>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</si>
  <si>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</si>
  <si>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</si>
  <si>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</si>
  <si>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</si>
  <si>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</si>
  <si>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</si>
  <si>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</si>
  <si>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</si>
  <si>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</si>
  <si>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</si>
  <si>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</si>
  <si>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</si>
  <si>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</si>
  <si>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</si>
  <si>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</si>
  <si>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</si>
  <si>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</si>
  <si>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</si>
  <si>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</si>
  <si>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</si>
  <si>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</si>
  <si>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</si>
  <si>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</si>
  <si>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</si>
  <si>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</si>
  <si>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</si>
  <si>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</si>
  <si>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</si>
  <si>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</si>
  <si>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</si>
  <si>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</si>
  <si>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</si>
  <si>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</si>
  <si>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</si>
  <si>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</si>
  <si>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</si>
  <si>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</si>
  <si>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</si>
  <si>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</si>
  <si>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</si>
  <si>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</si>
  <si>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</si>
  <si>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</si>
  <si>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</si>
  <si>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</si>
  <si>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</si>
  <si>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</si>
  <si>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</si>
  <si>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</si>
  <si>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</si>
  <si>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</si>
  <si>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</si>
  <si>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</si>
  <si>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</si>
  <si>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</si>
  <si>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</si>
  <si>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</si>
  <si>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</si>
  <si>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</si>
  <si>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</si>
  <si>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</si>
  <si>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</si>
  <si>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</si>
  <si>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</si>
  <si>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</si>
  <si>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</si>
  <si>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</si>
  <si>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</si>
  <si>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</si>
  <si>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</si>
  <si>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</si>
  <si>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</si>
  <si>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</si>
  <si>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</si>
  <si>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</si>
  <si>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</si>
  <si>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</si>
  <si>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</si>
  <si>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</si>
  <si>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</si>
  <si>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</si>
  <si>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</si>
  <si>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</si>
  <si>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</si>
  <si>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</si>
  <si>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</si>
  <si>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</si>
  <si>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</si>
  <si>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</si>
  <si>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</si>
  <si>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</si>
  <si>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</si>
  <si>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</si>
  <si>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</si>
  <si>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</si>
  <si>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</si>
  <si>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</si>
  <si>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</si>
  <si>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</si>
  <si>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</si>
  <si>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</si>
  <si>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</si>
  <si>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</si>
  <si>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</si>
  <si>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</si>
  <si>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</si>
  <si>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</si>
  <si>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</si>
  <si>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</si>
  <si>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</si>
  <si>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</si>
  <si>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</si>
  <si>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</si>
  <si>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</si>
  <si>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</si>
  <si>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</si>
  <si>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</si>
  <si>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</si>
  <si>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</si>
  <si>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</si>
  <si>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</si>
  <si>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</si>
  <si>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</si>
  <si>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</si>
  <si>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</si>
  <si>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</si>
  <si>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</si>
  <si>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</si>
  <si>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</si>
  <si>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</si>
  <si>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</si>
  <si>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</si>
  <si>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</si>
  <si>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</si>
  <si>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</si>
  <si>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</si>
  <si>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</si>
  <si>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</si>
  <si>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</si>
  <si>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</si>
  <si>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</si>
  <si>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</si>
  <si>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</si>
  <si>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</si>
  <si>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</si>
  <si>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</si>
  <si>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</si>
  <si>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</si>
  <si>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</si>
  <si>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</si>
  <si>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</si>
  <si>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</si>
  <si>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</si>
  <si>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</si>
  <si>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</si>
  <si>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</si>
  <si>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</si>
  <si>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</si>
  <si>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</si>
  <si>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</si>
  <si>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</si>
  <si>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</si>
  <si>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</si>
  <si>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</si>
  <si>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</si>
  <si>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</si>
  <si>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</si>
  <si>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</si>
  <si>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</si>
  <si>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</si>
  <si>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</si>
  <si>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</si>
  <si>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</si>
  <si>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</si>
  <si>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</si>
  <si>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</si>
  <si>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</si>
  <si>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</si>
  <si>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</si>
  <si>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</si>
  <si>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</si>
  <si>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</si>
  <si>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</si>
  <si>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</si>
  <si>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</si>
  <si>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</si>
  <si>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</si>
  <si>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</si>
  <si>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</si>
  <si>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</si>
  <si>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</si>
  <si>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</si>
  <si>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</si>
  <si>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</si>
  <si>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</si>
  <si>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</si>
  <si>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</si>
  <si>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</si>
  <si>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</si>
  <si>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</si>
  <si>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</si>
  <si>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</si>
  <si>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</si>
  <si>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</si>
  <si>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</si>
  <si>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</si>
  <si>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</si>
  <si>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</si>
  <si>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</si>
  <si>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</si>
  <si>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</si>
  <si>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</si>
  <si>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</si>
  <si>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</si>
  <si>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</si>
  <si>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</si>
  <si>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</si>
  <si>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</si>
  <si>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</si>
  <si>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</si>
  <si>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</si>
  <si>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</si>
  <si>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</si>
  <si>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</si>
  <si>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</si>
  <si>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</si>
  <si>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</si>
  <si>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</si>
  <si>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</si>
  <si>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</si>
  <si>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</si>
  <si>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</si>
  <si>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</si>
  <si>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</si>
  <si>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</si>
  <si>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</si>
  <si>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</si>
  <si>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</si>
  <si>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</si>
  <si>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</si>
  <si>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</si>
  <si>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</si>
  <si>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</si>
  <si>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</si>
  <si>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</si>
  <si>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</si>
  <si>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</si>
  <si>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</si>
  <si>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</si>
  <si>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</si>
  <si>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</si>
  <si>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</si>
  <si>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</si>
  <si>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</si>
  <si>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</si>
  <si>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</si>
  <si>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</si>
  <si>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</si>
  <si>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</si>
  <si>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</si>
  <si>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</si>
  <si>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</si>
  <si>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</si>
  <si>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</si>
  <si>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</si>
  <si>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</si>
  <si>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</si>
  <si>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</si>
  <si>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</si>
  <si>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</si>
  <si>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</si>
  <si>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</si>
  <si>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</si>
  <si>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</si>
  <si>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</si>
  <si>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</si>
  <si>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</si>
  <si>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</si>
  <si>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</si>
  <si>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</si>
  <si>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</si>
  <si>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</si>
  <si>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</si>
  <si>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</si>
  <si>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</si>
  <si>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</si>
  <si>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</si>
  <si>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</si>
  <si>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</si>
  <si>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</si>
  <si>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</si>
  <si>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</si>
  <si>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</si>
  <si>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</si>
  <si>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</si>
  <si>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</si>
  <si>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</si>
  <si>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</si>
  <si>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</si>
  <si>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</si>
  <si>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</si>
  <si>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</si>
  <si>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</si>
  <si>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</si>
  <si>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</si>
  <si>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</si>
  <si>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</si>
  <si>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</si>
  <si>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</si>
  <si>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</si>
  <si>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</si>
  <si>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</si>
  <si>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</si>
  <si>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</si>
  <si>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</si>
  <si>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</si>
  <si>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</si>
  <si>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</si>
  <si>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</si>
  <si>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</si>
  <si>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</si>
  <si>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</si>
  <si>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</si>
  <si>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</si>
  <si>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</si>
  <si>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</si>
  <si>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</si>
  <si>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</si>
  <si>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</si>
  <si>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</si>
  <si>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</si>
  <si>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</si>
  <si>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</si>
  <si>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</si>
  <si>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</si>
  <si>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</si>
  <si>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</si>
  <si>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</si>
  <si>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</si>
  <si>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</si>
  <si>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</si>
  <si>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</si>
  <si>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</si>
  <si>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</si>
  <si>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</si>
  <si>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</si>
  <si>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</si>
  <si>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</si>
  <si>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</si>
  <si>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</si>
  <si>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</si>
  <si>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</si>
  <si>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</si>
  <si>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</si>
  <si>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</si>
  <si>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</si>
  <si>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</si>
  <si>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</si>
  <si>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</si>
  <si>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</si>
  <si>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</si>
  <si>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</si>
  <si>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</si>
  <si>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</si>
  <si>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</si>
  <si>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</si>
  <si>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</si>
  <si>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</si>
  <si>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</si>
  <si>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</si>
  <si>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</si>
  <si>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</si>
  <si>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</si>
  <si>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</si>
  <si>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</si>
  <si>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</si>
  <si>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</si>
  <si>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</si>
  <si>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</si>
  <si>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</si>
  <si>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</si>
  <si>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</si>
  <si>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</si>
  <si>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</si>
  <si>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</si>
  <si>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</si>
  <si>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</si>
  <si>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</si>
  <si>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</si>
  <si>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</si>
  <si>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</si>
  <si>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</si>
  <si>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</si>
  <si>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</si>
  <si>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</si>
  <si>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</si>
  <si>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</si>
  <si>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</si>
  <si>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</si>
  <si>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</si>
  <si>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</si>
  <si>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</si>
  <si>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</si>
  <si>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</si>
  <si>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</si>
  <si>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</si>
  <si>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</si>
  <si>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</si>
  <si>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</si>
  <si>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</si>
  <si>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</si>
  <si>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</si>
  <si>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</si>
  <si>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</si>
  <si>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</si>
  <si>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</si>
  <si>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</si>
  <si>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</si>
  <si>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</si>
  <si>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</si>
  <si>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</si>
  <si>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</si>
  <si>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</si>
  <si>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</si>
  <si>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</si>
  <si>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</si>
  <si>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</si>
  <si>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</si>
  <si>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</si>
  <si>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</si>
  <si>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</si>
  <si>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</si>
  <si>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</si>
  <si>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</si>
  <si>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</si>
  <si>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</si>
  <si>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</si>
  <si>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</si>
  <si>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</si>
  <si>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</si>
  <si>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</si>
  <si>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</si>
  <si>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</si>
  <si>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</si>
  <si>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</si>
  <si>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</si>
  <si>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</si>
  <si>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</si>
  <si>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</si>
  <si>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</si>
  <si>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</si>
  <si>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</si>
  <si>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</si>
  <si>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</si>
  <si>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</si>
  <si>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</si>
  <si>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</si>
  <si>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</si>
  <si>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</si>
  <si>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</si>
  <si>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</si>
  <si>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</si>
  <si>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</si>
  <si>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</si>
  <si>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</si>
  <si>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</si>
  <si>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</si>
  <si>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</si>
  <si>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</si>
  <si>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</si>
  <si>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</si>
  <si>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</si>
  <si>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</si>
  <si>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</si>
  <si>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</si>
  <si>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</si>
  <si>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</si>
  <si>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</si>
  <si>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</si>
  <si>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</si>
  <si>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</si>
  <si>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</si>
  <si>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</si>
  <si>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</si>
  <si>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</si>
  <si>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</si>
  <si>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</si>
  <si>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</si>
  <si>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</si>
  <si>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</si>
  <si>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</si>
  <si>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</si>
  <si>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</si>
  <si>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</si>
  <si>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</si>
  <si>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</si>
  <si>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</si>
  <si>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</si>
  <si>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</si>
  <si>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</si>
  <si>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</si>
  <si>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</si>
  <si>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</si>
  <si>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</si>
  <si>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</si>
  <si>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</si>
  <si>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</si>
  <si>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</si>
  <si>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</si>
  <si>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</si>
  <si>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</si>
  <si>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</si>
  <si>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</si>
  <si>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</si>
  <si>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</si>
  <si>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</si>
  <si>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</si>
  <si>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</si>
  <si>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</si>
  <si>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</si>
  <si>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</si>
  <si>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</si>
  <si>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</si>
  <si>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</si>
  <si>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</si>
  <si>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</si>
  <si>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</si>
  <si>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</si>
  <si>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</si>
  <si>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</si>
  <si>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</si>
  <si>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</si>
  <si>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</si>
  <si>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</si>
  <si>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</si>
  <si>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</si>
  <si>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</si>
  <si>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</si>
  <si>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</si>
  <si>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</si>
  <si>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</si>
  <si>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</si>
  <si>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</si>
  <si>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</si>
  <si>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</si>
  <si>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</si>
  <si>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</si>
  <si>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</si>
  <si>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</si>
  <si>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</si>
  <si>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</si>
  <si>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</si>
  <si>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</si>
  <si>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</si>
  <si>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</si>
  <si>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</si>
  <si>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</si>
  <si>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</si>
  <si>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</si>
  <si>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</si>
  <si>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</si>
  <si>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</si>
  <si>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</si>
  <si>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</si>
  <si>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</si>
  <si>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</si>
  <si>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</si>
  <si>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</si>
  <si>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</si>
  <si>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</si>
  <si>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</si>
  <si>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</si>
  <si>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</si>
  <si>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</si>
  <si>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</si>
  <si>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</si>
  <si>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</si>
  <si>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</si>
  <si>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</si>
  <si>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</si>
  <si>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</si>
  <si>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</si>
  <si>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</si>
  <si>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</si>
  <si>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</si>
  <si>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</si>
  <si>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</si>
  <si>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</si>
  <si>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</si>
  <si>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</si>
  <si>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</si>
  <si>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</si>
  <si>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</si>
  <si>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</si>
  <si>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</si>
  <si>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</si>
  <si>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</si>
  <si>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</si>
  <si>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</si>
  <si>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</si>
  <si>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</si>
  <si>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</si>
  <si>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</si>
  <si>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</si>
  <si>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</si>
  <si>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</si>
  <si>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</si>
  <si>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</si>
  <si>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</si>
  <si>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</si>
  <si>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</si>
  <si>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</si>
  <si>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</si>
  <si>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</si>
  <si>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</si>
  <si>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</si>
  <si>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</si>
  <si>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</si>
  <si>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</si>
  <si>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</si>
  <si>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</si>
  <si>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</si>
  <si>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</si>
  <si>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</si>
  <si>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</si>
  <si>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</si>
  <si>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</si>
  <si>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</si>
  <si>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</si>
  <si>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</si>
  <si>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</si>
  <si>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</si>
  <si>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</si>
  <si>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</si>
  <si>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</si>
  <si>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</si>
  <si>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</si>
  <si>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</si>
  <si>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</si>
  <si>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</si>
  <si>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</si>
  <si>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</si>
  <si>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</si>
  <si>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</si>
  <si>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</si>
  <si>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</si>
  <si>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</si>
  <si>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</si>
  <si>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</si>
  <si>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</si>
  <si>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</si>
  <si>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</si>
  <si>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</si>
  <si>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</si>
  <si>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</si>
  <si>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</si>
  <si>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</si>
  <si>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</si>
  <si>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</si>
  <si>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</si>
  <si>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</si>
  <si>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</si>
  <si>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</si>
  <si>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</si>
  <si>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</si>
  <si>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</si>
  <si>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</si>
  <si>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</si>
  <si>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</si>
  <si>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</si>
  <si>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</si>
  <si>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</si>
  <si>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</si>
  <si>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</si>
  <si>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</si>
  <si>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</si>
  <si>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</si>
  <si>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</si>
  <si>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</si>
  <si>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</si>
  <si>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</si>
  <si>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</si>
  <si>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</si>
  <si>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</si>
  <si>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</si>
  <si>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</si>
  <si>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</si>
  <si>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</si>
  <si>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</si>
  <si>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</si>
  <si>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</si>
  <si>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</si>
  <si>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</si>
  <si>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</si>
  <si>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</si>
  <si>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</si>
  <si>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</si>
  <si>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</si>
  <si>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</si>
  <si>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</si>
  <si>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</si>
  <si>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</si>
  <si>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</si>
  <si>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</si>
  <si>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</si>
  <si>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</si>
  <si>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</si>
  <si>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</si>
  <si>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</si>
  <si>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</si>
  <si>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</si>
  <si>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</si>
  <si>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</si>
  <si>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</si>
  <si>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</si>
  <si>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</si>
  <si>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</si>
  <si>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</si>
  <si>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</si>
  <si>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</si>
  <si>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</si>
  <si>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</si>
  <si>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</si>
  <si>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</si>
  <si>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</si>
  <si>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</si>
  <si>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</si>
  <si>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</si>
  <si>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</si>
  <si>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</si>
  <si>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</si>
  <si>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</si>
  <si>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</si>
  <si>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</si>
  <si>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</si>
  <si>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</si>
  <si>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</si>
  <si>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</si>
  <si>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</si>
  <si>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</si>
  <si>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</si>
  <si>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</si>
  <si>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</si>
  <si>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</si>
  <si>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</si>
  <si>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</si>
  <si>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</si>
  <si>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</si>
  <si>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</si>
  <si>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</si>
  <si>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</si>
  <si>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</si>
  <si>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</si>
  <si>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</si>
  <si>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</si>
  <si>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</si>
  <si>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</si>
  <si>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</si>
  <si>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</si>
  <si>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</si>
  <si>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</si>
  <si>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</si>
  <si>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</si>
  <si>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</si>
  <si>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</si>
  <si>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</si>
  <si>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</si>
  <si>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</si>
  <si>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</si>
  <si>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</si>
  <si>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</si>
  <si>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</si>
  <si>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</si>
  <si>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</si>
  <si>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</si>
  <si>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</si>
  <si>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</si>
  <si>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</si>
  <si>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</si>
  <si>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</si>
  <si>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</si>
  <si>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</si>
  <si>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</si>
  <si>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</si>
  <si>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</si>
  <si>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</si>
  <si>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</si>
  <si>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</si>
  <si>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</si>
  <si>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</si>
  <si>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</si>
  <si>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</si>
  <si>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</si>
  <si>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</si>
  <si>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</si>
  <si>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</si>
  <si>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</si>
  <si>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</si>
  <si>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</si>
  <si>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</si>
  <si>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</si>
  <si>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</si>
  <si>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</si>
  <si>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</si>
  <si>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</si>
  <si>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</si>
  <si>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</si>
  <si>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</si>
  <si>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</si>
  <si>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</si>
  <si>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</si>
  <si>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</si>
  <si>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</si>
  <si>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</si>
  <si>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</si>
  <si>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</si>
  <si>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</si>
  <si>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</si>
  <si>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</si>
  <si>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</si>
  <si>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</si>
  <si>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</si>
  <si>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</si>
  <si>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</si>
  <si>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</si>
  <si>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</si>
  <si>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</si>
  <si>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</si>
  <si>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</si>
  <si>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</si>
  <si>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</si>
  <si>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</si>
  <si>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</si>
  <si>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</si>
  <si>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</si>
  <si>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</si>
  <si>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</si>
  <si>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</si>
  <si>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</si>
  <si>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</si>
  <si>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</si>
  <si>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</si>
  <si>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</si>
  <si>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</si>
  <si>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</si>
  <si>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</si>
  <si>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</si>
  <si>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</si>
  <si>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</si>
  <si>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</si>
  <si>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</si>
  <si>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</si>
  <si>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</si>
  <si>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</si>
  <si>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</si>
  <si>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</si>
  <si>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</si>
  <si>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</si>
  <si>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</si>
  <si>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</si>
  <si>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</si>
  <si>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</si>
  <si>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</si>
  <si>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</si>
  <si>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</si>
  <si>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</si>
  <si>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</si>
  <si>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</si>
  <si>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</si>
  <si>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</si>
  <si>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</si>
  <si>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</si>
  <si>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</si>
  <si>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</si>
  <si>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</si>
  <si>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</si>
  <si>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</si>
  <si>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</si>
  <si>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</si>
  <si>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</si>
  <si>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</si>
  <si>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</si>
  <si>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</si>
  <si>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</si>
  <si>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</si>
  <si>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</si>
  <si>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</si>
  <si>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</si>
  <si>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</si>
  <si>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</si>
  <si>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</si>
  <si>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</si>
  <si>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</si>
  <si>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</si>
  <si>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</si>
  <si>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</si>
  <si>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</si>
  <si>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</si>
  <si>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</si>
  <si>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</si>
  <si>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</si>
  <si>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</si>
  <si>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</si>
  <si>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</si>
  <si>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</si>
  <si>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</si>
  <si>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</si>
  <si>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</si>
  <si>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</si>
  <si>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</si>
  <si>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</si>
  <si>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</si>
  <si>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</si>
  <si>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</si>
  <si>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</si>
  <si>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</si>
  <si>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</si>
  <si>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</si>
  <si>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</si>
  <si>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</si>
  <si>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</si>
  <si>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</si>
  <si>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</si>
  <si>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</si>
  <si>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</si>
  <si>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</si>
  <si>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</si>
  <si>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</si>
  <si>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</si>
  <si>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</si>
  <si>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</si>
  <si>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</si>
  <si>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</si>
  <si>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</si>
  <si>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</si>
  <si>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</si>
  <si>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</si>
  <si>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</si>
  <si>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</si>
  <si>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</si>
  <si>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</si>
  <si>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</si>
  <si>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</si>
  <si>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</si>
  <si>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</si>
  <si>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</si>
  <si>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</si>
  <si>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</si>
  <si>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</si>
  <si>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</si>
  <si>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</si>
  <si>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</si>
  <si>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</si>
  <si>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</si>
  <si>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</si>
  <si>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</si>
  <si>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</si>
  <si>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</si>
  <si>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</si>
  <si>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</si>
  <si>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</si>
  <si>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</si>
  <si>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</si>
  <si>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</si>
  <si>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</si>
  <si>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</si>
  <si>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</si>
  <si>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</si>
  <si>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</si>
  <si>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</si>
  <si>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</si>
  <si>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</si>
  <si>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</si>
  <si>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</si>
  <si>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</si>
  <si>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</si>
  <si>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</si>
  <si>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</si>
  <si>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</si>
  <si>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</si>
  <si>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</si>
  <si>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</si>
  <si>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</si>
  <si>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</si>
  <si>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</si>
  <si>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</si>
  <si>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</si>
  <si>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</si>
  <si>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</si>
  <si>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</si>
  <si>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</si>
  <si>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</si>
  <si>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</si>
  <si>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</si>
  <si>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</si>
  <si>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</si>
  <si>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</si>
  <si>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</si>
  <si>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</si>
  <si>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</si>
  <si>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</si>
  <si>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</si>
  <si>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</si>
  <si>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</si>
  <si>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</si>
  <si>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</si>
  <si>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</si>
  <si>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</si>
  <si>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</si>
  <si>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</si>
  <si>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</si>
  <si>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</si>
  <si>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</si>
  <si>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</si>
  <si>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</si>
  <si>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</si>
  <si>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</si>
  <si>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</si>
  <si>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</si>
  <si>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</si>
  <si>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</si>
  <si>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</si>
  <si>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</si>
  <si>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</si>
  <si>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</si>
  <si>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</si>
  <si>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</si>
  <si>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</si>
  <si>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</si>
  <si>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</si>
  <si>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</si>
  <si>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</si>
  <si>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</si>
  <si>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</si>
  <si>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</si>
  <si>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</si>
  <si>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</si>
  <si>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</si>
  <si>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</si>
  <si>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</si>
  <si>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</si>
  <si>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</si>
  <si>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</si>
  <si>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</si>
  <si>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</si>
  <si>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</si>
  <si>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</si>
  <si>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</si>
  <si>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</si>
  <si>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</si>
  <si>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</si>
  <si>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</si>
  <si>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</si>
  <si>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</si>
  <si>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</si>
  <si>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</si>
  <si>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</si>
  <si>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</si>
  <si>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</si>
  <si>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</si>
  <si>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</si>
  <si>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</si>
  <si>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</si>
  <si>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</si>
  <si>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</si>
  <si>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</si>
  <si>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</si>
  <si>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</si>
  <si>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</si>
  <si>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</si>
  <si>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</si>
  <si>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</si>
  <si>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</si>
  <si>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</si>
  <si>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</si>
  <si>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</si>
  <si>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</si>
  <si>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</si>
  <si>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</si>
  <si>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</si>
  <si>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</si>
  <si>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</si>
  <si>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</si>
  <si>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</si>
  <si>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</si>
  <si>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</si>
  <si>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</si>
  <si>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</si>
  <si>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</si>
  <si>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</si>
  <si>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</si>
  <si>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</si>
  <si>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</si>
  <si>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</si>
  <si>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</si>
  <si>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</si>
  <si>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</si>
  <si>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</si>
  <si>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</si>
  <si>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</si>
  <si>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</si>
  <si>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</si>
  <si>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</si>
  <si>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</si>
  <si>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</si>
  <si>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</si>
  <si>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</si>
  <si>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</si>
  <si>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</si>
  <si>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</si>
  <si>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</si>
  <si>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</si>
  <si>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</si>
  <si>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</si>
  <si>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</si>
  <si>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</si>
  <si>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</si>
  <si>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</si>
  <si>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</si>
  <si>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</si>
  <si>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</si>
  <si>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</si>
  <si>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</si>
  <si>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</si>
  <si>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</si>
  <si>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</si>
  <si>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</si>
  <si>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</si>
  <si>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</si>
  <si>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</si>
  <si>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</si>
  <si>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</si>
  <si>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</si>
  <si>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</si>
  <si>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</si>
  <si>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</si>
  <si>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</si>
  <si>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</si>
  <si>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</si>
  <si>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</si>
  <si>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</si>
  <si>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PEDAGÓGICO MARIA AUXILIADORA</t>
  </si>
  <si>
    <t>001 2016</t>
  </si>
  <si>
    <t>002 2018</t>
  </si>
  <si>
    <t>Prestar los servicios  en atención integral  de los grados, prejardín, jardin y transición</t>
  </si>
  <si>
    <t>155</t>
  </si>
  <si>
    <t>Prestar los servicios de educación inicial en el marco de la atención inicial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</si>
  <si>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CLEOFE VILLA DE HERRERA </t>
  </si>
  <si>
    <t>Calle 21 A N° 17A 47</t>
  </si>
  <si>
    <t>fafep12@hotmail.com</t>
  </si>
  <si>
    <t>3016285015</t>
  </si>
  <si>
    <t>CLEOFE VILLA DE HERRERA</t>
  </si>
  <si>
    <t>2021-8-10000167</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</si>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</sst>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8" zoomScaleNormal="100" zoomScaleSheetLayoutView="40" zoomScalePageLayoutView="40" workbookViewId="0">
      <selection activeCell="C16" sqref="C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2687</v>
      </c>
      <c r="D15" s="35"/>
      <c r="E15" s="35"/>
      <c r="F15" s="5"/>
      <c r="G15" s="32" t="s">
        <v>1168</v>
      </c>
      <c r="H15" s="103" t="s">
        <v>163</v>
      </c>
      <c r="I15" s="32" t="s">
        <v>2624</v>
      </c>
      <c r="J15" s="108" t="s">
        <v>2626</v>
      </c>
      <c r="L15" s="210" t="s">
        <v>8</v>
      </c>
      <c r="M15" s="210"/>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9" t="s">
        <v>11</v>
      </c>
      <c r="J19" s="140" t="s">
        <v>10</v>
      </c>
      <c r="K19" s="140" t="s">
        <v>2609</v>
      </c>
      <c r="L19" s="140" t="s">
        <v>1161</v>
      </c>
      <c r="M19" s="140" t="s">
        <v>1162</v>
      </c>
      <c r="N19" s="141" t="s">
        <v>2610</v>
      </c>
      <c r="O19" s="136"/>
      <c r="Q19" s="51"/>
      <c r="R19" s="51"/>
    </row>
    <row r="20" spans="1:23" ht="30" customHeight="1" x14ac:dyDescent="0.25">
      <c r="A20" s="9"/>
      <c r="B20" s="176">
        <v>900937553</v>
      </c>
      <c r="C20" s="5"/>
      <c r="D20" s="73"/>
      <c r="E20" s="5"/>
      <c r="F20" s="5"/>
      <c r="G20" s="5"/>
      <c r="H20" s="187"/>
      <c r="I20" s="148" t="s">
        <v>163</v>
      </c>
      <c r="J20" s="149" t="s">
        <v>174</v>
      </c>
      <c r="K20" s="150">
        <v>572121920</v>
      </c>
      <c r="L20" s="151"/>
      <c r="M20" s="151">
        <v>44561</v>
      </c>
      <c r="N20" s="134">
        <f>+(M20-L20)/30</f>
        <v>1485.3666666666666</v>
      </c>
      <c r="O20" s="137"/>
      <c r="U20" s="133"/>
      <c r="V20" s="105">
        <f ca="1">NOW()</f>
        <v>44193.497593402775</v>
      </c>
      <c r="W20" s="105">
        <f ca="1">NOW()</f>
        <v>44193.497593402775</v>
      </c>
    </row>
    <row r="21" spans="1:23" ht="30" customHeight="1" outlineLevel="1" x14ac:dyDescent="0.25">
      <c r="A21" s="9"/>
      <c r="B21" s="71"/>
      <c r="C21" s="5"/>
      <c r="D21" s="5"/>
      <c r="E21" s="5"/>
      <c r="F21" s="5"/>
      <c r="G21" s="5"/>
      <c r="H21" s="70"/>
      <c r="I21" s="148" t="s">
        <v>163</v>
      </c>
      <c r="J21" s="149" t="s">
        <v>177</v>
      </c>
      <c r="K21" s="150"/>
      <c r="L21" s="151"/>
      <c r="M21" s="151">
        <v>44561</v>
      </c>
      <c r="N21" s="134">
        <f t="shared" ref="N21:N35" si="0">+(M21-L21)/30</f>
        <v>1485.3666666666666</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179" t="str">
        <f>VLOOKUP(B20,EAS!A2:B1439,2,0)</f>
        <v>FAFEP, FUNDACIÓN DE AYUDA A FAMILIAS DE EXTREMA POBREZA</v>
      </c>
      <c r="C38" s="179"/>
      <c r="D38" s="179"/>
      <c r="E38" s="179"/>
      <c r="F38" s="179"/>
      <c r="G38" s="5"/>
      <c r="H38" s="131"/>
      <c r="I38" s="191" t="s">
        <v>7</v>
      </c>
      <c r="J38" s="191"/>
      <c r="K38" s="191"/>
      <c r="L38" s="191"/>
      <c r="M38" s="191"/>
      <c r="N38" s="191"/>
      <c r="O38" s="132"/>
    </row>
    <row r="39" spans="1:16" ht="42.95" customHeight="1" thickBot="1" x14ac:dyDescent="0.3">
      <c r="A39" s="10"/>
      <c r="B39" s="11"/>
      <c r="C39" s="11"/>
      <c r="D39" s="11"/>
      <c r="E39" s="11"/>
      <c r="F39" s="11"/>
      <c r="G39" s="11"/>
      <c r="H39" s="10"/>
      <c r="I39" s="223" t="s">
        <v>2688</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2676</v>
      </c>
      <c r="C48" s="111" t="s">
        <v>32</v>
      </c>
      <c r="D48" s="120" t="s">
        <v>2677</v>
      </c>
      <c r="E48" s="177">
        <v>42461</v>
      </c>
      <c r="F48" s="177">
        <v>43753</v>
      </c>
      <c r="G48" s="159">
        <f>IF(AND(E48&lt;&gt;"",F48&lt;&gt;""),((F48-E48)/30),"")</f>
        <v>43.06666666666667</v>
      </c>
      <c r="H48" s="113" t="s">
        <v>2679</v>
      </c>
      <c r="I48" s="112" t="s">
        <v>711</v>
      </c>
      <c r="J48" s="112" t="s">
        <v>728</v>
      </c>
      <c r="K48" s="115">
        <v>29500000</v>
      </c>
      <c r="L48" s="114" t="s">
        <v>1148</v>
      </c>
      <c r="M48" s="116">
        <v>1</v>
      </c>
      <c r="N48" s="114" t="s">
        <v>2634</v>
      </c>
      <c r="O48" s="114" t="s">
        <v>26</v>
      </c>
      <c r="P48" s="78"/>
    </row>
    <row r="49" spans="1:16" s="6" customFormat="1" ht="24.75" customHeight="1" x14ac:dyDescent="0.25">
      <c r="A49" s="142">
        <v>2</v>
      </c>
      <c r="B49" s="110" t="s">
        <v>2676</v>
      </c>
      <c r="C49" s="111" t="s">
        <v>32</v>
      </c>
      <c r="D49" s="120" t="s">
        <v>2678</v>
      </c>
      <c r="E49" s="177">
        <v>43133</v>
      </c>
      <c r="F49" s="177">
        <v>43434</v>
      </c>
      <c r="G49" s="159">
        <f t="shared" ref="G49:G50" si="2">IF(AND(E49&lt;&gt;"",F49&lt;&gt;""),((F49-E49)/30),"")</f>
        <v>10.033333333333333</v>
      </c>
      <c r="H49" s="113" t="s">
        <v>2679</v>
      </c>
      <c r="I49" s="112" t="s">
        <v>711</v>
      </c>
      <c r="J49" s="112" t="s">
        <v>728</v>
      </c>
      <c r="K49" s="122">
        <v>8400000</v>
      </c>
      <c r="L49" s="114" t="s">
        <v>1148</v>
      </c>
      <c r="M49" s="116">
        <v>1</v>
      </c>
      <c r="N49" s="114" t="s">
        <v>2634</v>
      </c>
      <c r="O49" s="114" t="s">
        <v>26</v>
      </c>
      <c r="P49" s="78"/>
    </row>
    <row r="50" spans="1:16" s="6" customFormat="1" ht="24.75" customHeight="1" x14ac:dyDescent="0.25">
      <c r="A50" s="142">
        <v>3</v>
      </c>
      <c r="B50" s="110"/>
      <c r="C50" s="111"/>
      <c r="D50" s="109"/>
      <c r="E50" s="144"/>
      <c r="F50" s="144"/>
      <c r="G50" s="159" t="str">
        <f t="shared" si="2"/>
        <v/>
      </c>
      <c r="H50" s="118"/>
      <c r="I50" s="112"/>
      <c r="J50" s="112"/>
      <c r="K50" s="115"/>
      <c r="L50" s="114"/>
      <c r="M50" s="116"/>
      <c r="N50" s="114"/>
      <c r="O50" s="114"/>
      <c r="P50" s="78"/>
    </row>
    <row r="51" spans="1:16" s="6" customFormat="1" ht="24.75" customHeight="1" outlineLevel="1" x14ac:dyDescent="0.25">
      <c r="A51" s="142">
        <v>4</v>
      </c>
      <c r="B51" s="110"/>
      <c r="C51" s="111"/>
      <c r="D51" s="109"/>
      <c r="E51" s="144"/>
      <c r="F51" s="144"/>
      <c r="G51" s="159" t="str">
        <f t="shared" ref="G51:G107" si="3">IF(AND(E51&lt;&gt;"",F51&lt;&gt;""),((F51-E51)/30),"")</f>
        <v/>
      </c>
      <c r="H51" s="113"/>
      <c r="I51" s="112"/>
      <c r="J51" s="112"/>
      <c r="K51" s="115"/>
      <c r="L51" s="114"/>
      <c r="M51" s="116"/>
      <c r="N51" s="114"/>
      <c r="O51" s="114"/>
      <c r="P51" s="78"/>
    </row>
    <row r="52" spans="1:16" s="7" customFormat="1" ht="24.75" customHeight="1" outlineLevel="1" x14ac:dyDescent="0.25">
      <c r="A52" s="143">
        <v>5</v>
      </c>
      <c r="B52" s="110"/>
      <c r="C52" s="111"/>
      <c r="D52" s="109"/>
      <c r="E52" s="144"/>
      <c r="F52" s="144"/>
      <c r="G52" s="159" t="str">
        <f t="shared" si="3"/>
        <v/>
      </c>
      <c r="H52" s="118"/>
      <c r="I52" s="112"/>
      <c r="J52" s="112"/>
      <c r="K52" s="115"/>
      <c r="L52" s="114"/>
      <c r="M52" s="116"/>
      <c r="N52" s="114"/>
      <c r="O52" s="114"/>
      <c r="P52" s="79"/>
    </row>
    <row r="53" spans="1:16" s="7" customFormat="1" ht="24.75" customHeight="1" outlineLevel="1" x14ac:dyDescent="0.25">
      <c r="A53" s="143">
        <v>6</v>
      </c>
      <c r="B53" s="110"/>
      <c r="C53" s="111"/>
      <c r="D53" s="109"/>
      <c r="E53" s="144"/>
      <c r="F53" s="144"/>
      <c r="G53" s="159" t="str">
        <f t="shared" si="3"/>
        <v/>
      </c>
      <c r="H53" s="118"/>
      <c r="I53" s="112"/>
      <c r="J53" s="112"/>
      <c r="K53" s="115"/>
      <c r="L53" s="114"/>
      <c r="M53" s="116"/>
      <c r="N53" s="114"/>
      <c r="O53" s="114"/>
      <c r="P53" s="79"/>
    </row>
    <row r="54" spans="1:16" s="7" customFormat="1" ht="24.75" customHeight="1" outlineLevel="1" x14ac:dyDescent="0.25">
      <c r="A54" s="143">
        <v>7</v>
      </c>
      <c r="B54" s="110"/>
      <c r="C54" s="111"/>
      <c r="D54" s="109"/>
      <c r="E54" s="144"/>
      <c r="F54" s="144"/>
      <c r="G54" s="159" t="str">
        <f t="shared" si="3"/>
        <v/>
      </c>
      <c r="H54" s="113"/>
      <c r="I54" s="112"/>
      <c r="J54" s="112"/>
      <c r="K54" s="117"/>
      <c r="L54" s="114"/>
      <c r="M54" s="116"/>
      <c r="N54" s="114"/>
      <c r="O54" s="114"/>
      <c r="P54" s="79"/>
    </row>
    <row r="55" spans="1:16" s="7" customFormat="1" ht="24.75" customHeight="1" outlineLevel="1" x14ac:dyDescent="0.25">
      <c r="A55" s="143">
        <v>8</v>
      </c>
      <c r="B55" s="110"/>
      <c r="C55" s="111"/>
      <c r="D55" s="109"/>
      <c r="E55" s="144"/>
      <c r="F55" s="144"/>
      <c r="G55" s="159" t="str">
        <f t="shared" si="3"/>
        <v/>
      </c>
      <c r="H55" s="113"/>
      <c r="I55" s="112"/>
      <c r="J55" s="112"/>
      <c r="K55" s="117"/>
      <c r="L55" s="114"/>
      <c r="M55" s="116"/>
      <c r="N55" s="114"/>
      <c r="O55" s="114"/>
      <c r="P55" s="79"/>
    </row>
    <row r="56" spans="1:16" s="7" customFormat="1" ht="24.75" customHeight="1" outlineLevel="1" x14ac:dyDescent="0.25">
      <c r="A56" s="143">
        <v>9</v>
      </c>
      <c r="B56" s="110"/>
      <c r="C56" s="111"/>
      <c r="D56" s="109"/>
      <c r="E56" s="144"/>
      <c r="F56" s="144"/>
      <c r="G56" s="159" t="str">
        <f t="shared" si="3"/>
        <v/>
      </c>
      <c r="H56" s="113"/>
      <c r="I56" s="112"/>
      <c r="J56" s="112"/>
      <c r="K56" s="117"/>
      <c r="L56" s="114"/>
      <c r="M56" s="116"/>
      <c r="N56" s="114"/>
      <c r="O56" s="114"/>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2680</v>
      </c>
      <c r="E114" s="144">
        <v>43881</v>
      </c>
      <c r="F114" s="144">
        <v>44196</v>
      </c>
      <c r="G114" s="159">
        <f>IF(AND(E114&lt;&gt;"",F114&lt;&gt;""),((F114-E114)/30),"")</f>
        <v>10.5</v>
      </c>
      <c r="H114" s="121" t="s">
        <v>2681</v>
      </c>
      <c r="I114" s="120" t="s">
        <v>163</v>
      </c>
      <c r="J114" s="120" t="s">
        <v>165</v>
      </c>
      <c r="K114" s="122">
        <v>523781328</v>
      </c>
      <c r="L114" s="100">
        <f>+IF(AND(K114&gt;0,O114="Ejecución"),(K114/877802)*Tabla28[[#This Row],[% participación]],IF(AND(K114&gt;0,O114&lt;&gt;"Ejecución"),"-",""))</f>
        <v>596.69643951597288</v>
      </c>
      <c r="M114" s="123" t="s">
        <v>1148</v>
      </c>
      <c r="N114" s="172">
        <v>1</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0.04</v>
      </c>
      <c r="O179" s="8"/>
      <c r="Q179" s="19"/>
      <c r="R179" s="158">
        <f>IF(M179&gt;0,SUM(L179+M179),"")</f>
        <v>0.04</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17163657.599999998</v>
      </c>
      <c r="F185" s="92"/>
      <c r="G185" s="93"/>
      <c r="H185" s="88"/>
      <c r="I185" s="90" t="s">
        <v>2627</v>
      </c>
      <c r="J185" s="165">
        <f>+SUM(M179:M183)</f>
        <v>0.04</v>
      </c>
      <c r="K185" s="203" t="s">
        <v>2628</v>
      </c>
      <c r="L185" s="203"/>
      <c r="M185" s="94">
        <f>+J185*(SUM(K20:K35))</f>
        <v>22884876.800000001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4">
        <v>43791</v>
      </c>
      <c r="D193" s="5"/>
      <c r="E193" s="125">
        <v>3093</v>
      </c>
      <c r="F193" s="5"/>
      <c r="G193" s="5"/>
      <c r="H193" s="146" t="s">
        <v>2682</v>
      </c>
      <c r="J193" s="5"/>
      <c r="K193" s="126">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2683</v>
      </c>
      <c r="J211" s="27" t="s">
        <v>2622</v>
      </c>
      <c r="K211" s="147" t="s">
        <v>2683</v>
      </c>
      <c r="L211" s="21"/>
      <c r="M211" s="21"/>
      <c r="N211" s="21"/>
      <c r="O211" s="8"/>
    </row>
    <row r="212" spans="1:15" x14ac:dyDescent="0.25">
      <c r="A212" s="9"/>
      <c r="B212" s="27" t="s">
        <v>2619</v>
      </c>
      <c r="C212" s="146" t="s">
        <v>2686</v>
      </c>
      <c r="D212" s="21"/>
      <c r="G212" s="27" t="s">
        <v>2621</v>
      </c>
      <c r="H212" s="147" t="s">
        <v>2685</v>
      </c>
      <c r="J212" s="27" t="s">
        <v>2623</v>
      </c>
      <c r="K212" s="146"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schemas.microsoft.com/office/2006/documentManagement/types"/>
    <ds:schemaRef ds:uri="http://schemas.openxmlformats.org/package/2006/metadata/core-properties"/>
    <ds:schemaRef ds:uri="http://purl.org/dc/elements/1.1/"/>
    <ds:schemaRef ds:uri="http://www.w3.org/XML/1998/namespace"/>
    <ds:schemaRef ds:uri="4fb10211-09fb-4e80-9f0b-184718d5d98c"/>
    <ds:schemaRef ds:uri="http://purl.org/dc/terms/"/>
    <ds:schemaRef ds:uri="http://purl.org/dc/dcmitype/"/>
    <ds:schemaRef ds:uri="http://schemas.microsoft.com/office/infopath/2007/PartnerControls"/>
    <ds:schemaRef ds:uri="a65d333d-5b59-4810-bc94-b80d9325abb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2020-12-23T23:05:35Z</cp:lastPrinted>
  <dcterms:created xsi:type="dcterms:W3CDTF">2020-10-14T21:57:42Z</dcterms:created>
  <dcterms:modified xsi:type="dcterms:W3CDTF">2020-12-28T16:56:36Z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