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BOLÍVAR\Nueva carpeta\2021-13-10000263_806016595\"/>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<sst xmlns="http://schemas.openxmlformats.org/spreadsheetml/2006/main" count="4697" uniqueCount="2734">
  <si>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</si>
  <si>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</si>
  <si>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</si>
  <si>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</si>
  <si>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</si>
  <si>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</si>
  <si>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</si>
  <si>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</si>
  <si>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</si>
  <si>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</si>
  <si>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</si>
  <si>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</si>
  <si>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</si>
  <si>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</si>
  <si>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</si>
  <si>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</si>
  <si>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</si>
  <si>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</si>
  <si>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</si>
  <si>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</si>
  <si>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</si>
  <si>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</si>
  <si>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</si>
  <si>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</si>
  <si>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</si>
  <si>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</si>
  <si>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</si>
  <si>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</si>
  <si>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</si>
  <si>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</si>
  <si>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</si>
  <si>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</si>
  <si>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</si>
  <si>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</si>
  <si>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</si>
  <si>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</si>
  <si>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</si>
  <si>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</si>
  <si>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</si>
  <si>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</si>
  <si>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</si>
  <si>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</si>
  <si>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</si>
  <si>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</si>
  <si>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</si>
  <si>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</si>
  <si>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</si>
  <si>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</si>
  <si>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</si>
  <si>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</si>
  <si>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</si>
  <si>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</si>
  <si>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</si>
  <si>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</si>
  <si>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</si>
  <si>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</si>
  <si>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</si>
  <si>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</si>
  <si>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</si>
  <si>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</si>
  <si>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</si>
  <si>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</si>
  <si>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</si>
  <si>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</si>
  <si>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</si>
  <si>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</si>
  <si>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</si>
  <si>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</si>
  <si>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</si>
  <si>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</si>
  <si>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</si>
  <si>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</si>
  <si>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</si>
  <si>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</si>
  <si>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</si>
  <si>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</si>
  <si>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</si>
  <si>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</si>
  <si>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</si>
  <si>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</si>
  <si>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</si>
  <si>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</si>
  <si>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</si>
  <si>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</si>
  <si>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</si>
  <si>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</si>
  <si>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</si>
  <si>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</si>
  <si>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</si>
  <si>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</si>
  <si>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</si>
  <si>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</si>
  <si>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</si>
  <si>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</si>
  <si>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</si>
  <si>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</si>
  <si>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</si>
  <si>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</si>
  <si>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</si>
  <si>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</si>
  <si>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</si>
  <si>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</si>
  <si>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</si>
  <si>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</si>
  <si>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</si>
  <si>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</si>
  <si>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</si>
  <si>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</si>
  <si>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</si>
  <si>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</si>
  <si>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</si>
  <si>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</si>
  <si>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</si>
  <si>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</si>
  <si>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</si>
  <si>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</si>
  <si>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</si>
  <si>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</si>
  <si>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</si>
  <si>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</si>
  <si>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</si>
  <si>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</si>
  <si>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</si>
  <si>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</si>
  <si>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</si>
  <si>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</si>
  <si>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</si>
  <si>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</si>
  <si>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</si>
  <si>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</si>
  <si>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</si>
  <si>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</si>
  <si>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</si>
  <si>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</si>
  <si>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</si>
  <si>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</si>
  <si>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</si>
  <si>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</si>
  <si>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</si>
  <si>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</si>
  <si>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</si>
  <si>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</si>
  <si>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</si>
  <si>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</si>
  <si>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</si>
  <si>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</si>
  <si>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</si>
  <si>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</si>
  <si>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</si>
  <si>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</si>
  <si>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</si>
  <si>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</si>
  <si>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</si>
  <si>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</si>
  <si>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</si>
  <si>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</si>
  <si>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</si>
  <si>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</si>
  <si>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</si>
  <si>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</si>
  <si>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</si>
  <si>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</si>
  <si>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</si>
  <si>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</si>
  <si>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</si>
  <si>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</si>
  <si>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</si>
  <si>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</si>
  <si>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</si>
  <si>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</si>
  <si>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</si>
  <si>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</si>
  <si>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</si>
  <si>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</si>
  <si>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</si>
  <si>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</si>
  <si>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</si>
  <si>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</si>
  <si>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</si>
  <si>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</si>
  <si>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</si>
  <si>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</si>
  <si>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</si>
  <si>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</si>
  <si>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</si>
  <si>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</si>
  <si>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</si>
  <si>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</si>
  <si>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</si>
  <si>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</si>
  <si>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</si>
  <si>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</si>
  <si>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</si>
  <si>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</si>
  <si>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</si>
  <si>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</si>
  <si>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</si>
  <si>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</si>
  <si>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</si>
  <si>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</si>
  <si>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</si>
  <si>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</si>
  <si>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</si>
  <si>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</si>
  <si>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</si>
  <si>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</si>
  <si>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</si>
  <si>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</si>
  <si>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</si>
  <si>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</si>
  <si>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</si>
  <si>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</si>
  <si>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</si>
  <si>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</si>
  <si>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</si>
  <si>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</si>
  <si>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</si>
  <si>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</si>
  <si>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</si>
  <si>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</si>
  <si>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</si>
  <si>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</si>
  <si>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</si>
  <si>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</si>
  <si>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</si>
  <si>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</si>
  <si>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</si>
  <si>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</si>
  <si>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</si>
  <si>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</si>
  <si>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</si>
  <si>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</si>
  <si>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</si>
  <si>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</si>
  <si>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</si>
  <si>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</si>
  <si>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</si>
  <si>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</si>
  <si>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</si>
  <si>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</si>
  <si>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</si>
  <si>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</si>
  <si>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</si>
  <si>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</si>
  <si>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</si>
  <si>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</si>
  <si>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</si>
  <si>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</si>
  <si>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</si>
  <si>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</si>
  <si>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</si>
  <si>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</si>
  <si>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</si>
  <si>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</si>
  <si>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</si>
  <si>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</si>
  <si>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</si>
  <si>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</si>
  <si>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</si>
  <si>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</si>
  <si>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</si>
  <si>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</si>
  <si>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</si>
  <si>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</si>
  <si>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</si>
  <si>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</si>
  <si>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</si>
  <si>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</si>
  <si>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</si>
  <si>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</si>
  <si>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</si>
  <si>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</si>
  <si>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</si>
  <si>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</si>
  <si>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</si>
  <si>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</si>
  <si>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</si>
  <si>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</si>
  <si>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</si>
  <si>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</si>
  <si>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</si>
  <si>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</si>
  <si>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</si>
  <si>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</si>
  <si>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</si>
  <si>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</si>
  <si>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</si>
  <si>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</si>
  <si>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</si>
  <si>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</si>
  <si>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</si>
  <si>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</si>
  <si>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</si>
  <si>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</si>
  <si>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</si>
  <si>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</si>
  <si>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</si>
  <si>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</si>
  <si>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</si>
  <si>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</si>
  <si>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</si>
  <si>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</si>
  <si>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</si>
  <si>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</si>
  <si>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</si>
  <si>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</si>
  <si>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</si>
  <si>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</si>
  <si>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</si>
  <si>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</si>
  <si>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</si>
  <si>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</si>
  <si>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</si>
  <si>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</si>
  <si>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</si>
  <si>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</si>
  <si>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</si>
  <si>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</si>
  <si>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</si>
  <si>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</si>
  <si>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</si>
  <si>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</si>
  <si>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</si>
  <si>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</si>
  <si>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</si>
  <si>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</si>
  <si>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</si>
  <si>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</si>
  <si>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</si>
  <si>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</si>
  <si>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</si>
  <si>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</si>
  <si>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</si>
  <si>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</si>
  <si>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</si>
  <si>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</si>
  <si>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</si>
  <si>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</si>
  <si>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</si>
  <si>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</si>
  <si>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</si>
  <si>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</si>
  <si>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</si>
  <si>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</si>
  <si>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</si>
  <si>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</si>
  <si>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</si>
  <si>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</si>
  <si>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</si>
  <si>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</si>
  <si>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</si>
  <si>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</si>
  <si>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</si>
  <si>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</si>
  <si>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</si>
  <si>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</si>
  <si>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</si>
  <si>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</si>
  <si>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</si>
  <si>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</si>
  <si>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</si>
  <si>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</si>
  <si>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</si>
  <si>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</si>
  <si>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</si>
  <si>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</si>
  <si>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</si>
  <si>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</si>
  <si>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</si>
  <si>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</si>
  <si>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</si>
  <si>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</si>
  <si>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</si>
  <si>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</si>
  <si>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</si>
  <si>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</si>
  <si>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</si>
  <si>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</si>
  <si>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</si>
  <si>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</si>
  <si>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</si>
  <si>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</si>
  <si>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</si>
  <si>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</si>
  <si>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</si>
  <si>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</si>
  <si>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</si>
  <si>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</si>
  <si>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</si>
  <si>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</si>
  <si>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</si>
  <si>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</si>
  <si>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</si>
  <si>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</si>
  <si>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</si>
  <si>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</si>
  <si>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</si>
  <si>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</si>
  <si>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</si>
  <si>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</si>
  <si>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</si>
  <si>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</si>
  <si>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</si>
  <si>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</si>
  <si>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</si>
  <si>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</si>
  <si>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</si>
  <si>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</si>
  <si>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</si>
  <si>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</si>
  <si>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</si>
  <si>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</si>
  <si>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</si>
  <si>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</si>
  <si>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</si>
  <si>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</si>
  <si>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</si>
  <si>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</si>
  <si>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</si>
  <si>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</si>
  <si>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</si>
  <si>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</si>
  <si>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</si>
  <si>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</si>
  <si>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</si>
  <si>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</si>
  <si>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</si>
  <si>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</si>
  <si>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</si>
  <si>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</si>
  <si>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</si>
  <si>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</si>
  <si>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</si>
  <si>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</si>
  <si>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</si>
  <si>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</si>
  <si>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</si>
  <si>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</si>
  <si>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</si>
  <si>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</si>
  <si>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</si>
  <si>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</si>
  <si>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</si>
  <si>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</si>
  <si>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</si>
  <si>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</si>
  <si>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</si>
  <si>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</si>
  <si>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</si>
  <si>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</si>
  <si>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</si>
  <si>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</si>
  <si>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</si>
  <si>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</si>
  <si>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</si>
  <si>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</si>
  <si>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</si>
  <si>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</si>
  <si>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</si>
  <si>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</si>
  <si>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</si>
  <si>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</si>
  <si>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</si>
  <si>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</si>
  <si>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</si>
  <si>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</si>
  <si>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</si>
  <si>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</si>
  <si>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</si>
  <si>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</si>
  <si>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</si>
  <si>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</si>
  <si>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</si>
  <si>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</si>
  <si>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</si>
  <si>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</si>
  <si>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</si>
  <si>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</si>
  <si>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</si>
  <si>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</si>
  <si>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</si>
  <si>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</si>
  <si>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</si>
  <si>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</si>
  <si>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</si>
  <si>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</si>
  <si>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</si>
  <si>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</si>
  <si>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</si>
  <si>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</si>
  <si>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</si>
  <si>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</si>
  <si>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</si>
  <si>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</si>
  <si>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</si>
  <si>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</si>
  <si>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</si>
  <si>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</si>
  <si>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</si>
  <si>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</si>
  <si>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</si>
  <si>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</si>
  <si>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</si>
  <si>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</si>
  <si>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</si>
  <si>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</si>
  <si>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</si>
  <si>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</si>
  <si>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</si>
  <si>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</si>
  <si>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</si>
  <si>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</si>
  <si>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</si>
  <si>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</si>
  <si>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</si>
  <si>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</si>
  <si>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</si>
  <si>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</si>
  <si>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</si>
  <si>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</si>
  <si>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</si>
  <si>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</si>
  <si>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</si>
  <si>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</si>
  <si>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</si>
  <si>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</si>
  <si>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</si>
  <si>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</si>
  <si>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</si>
  <si>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</si>
  <si>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</si>
  <si>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</si>
  <si>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</si>
  <si>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</si>
  <si>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</si>
  <si>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</si>
  <si>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</si>
  <si>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</si>
  <si>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</si>
  <si>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</si>
  <si>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</si>
  <si>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</si>
  <si>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</si>
  <si>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</si>
  <si>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</si>
  <si>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</si>
  <si>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</si>
  <si>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</si>
  <si>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</si>
  <si>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</si>
  <si>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</si>
  <si>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</si>
  <si>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</si>
  <si>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</si>
  <si>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</si>
  <si>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</si>
  <si>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</si>
  <si>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</si>
  <si>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</si>
  <si>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</si>
  <si>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</si>
  <si>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</si>
  <si>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</si>
  <si>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</si>
  <si>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</si>
  <si>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</si>
  <si>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</si>
  <si>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</si>
  <si>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</si>
  <si>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</si>
  <si>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</si>
  <si>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</si>
  <si>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</si>
  <si>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</si>
  <si>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</si>
  <si>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</si>
  <si>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</si>
  <si>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</si>
  <si>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</si>
  <si>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</si>
  <si>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</si>
  <si>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</si>
  <si>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</si>
  <si>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</si>
  <si>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</si>
  <si>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</si>
  <si>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</si>
  <si>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</si>
  <si>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</si>
  <si>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</si>
  <si>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</si>
  <si>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</si>
  <si>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</si>
  <si>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</si>
  <si>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</si>
  <si>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</si>
  <si>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</si>
  <si>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</si>
  <si>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</si>
  <si>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</si>
  <si>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</si>
  <si>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</si>
  <si>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</si>
  <si>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</si>
  <si>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</si>
  <si>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</si>
  <si>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</si>
  <si>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</si>
  <si>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</si>
  <si>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</si>
  <si>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</si>
  <si>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</si>
  <si>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</si>
  <si>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</si>
  <si>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</si>
  <si>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</si>
  <si>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</si>
  <si>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</si>
  <si>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</si>
  <si>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</si>
  <si>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</si>
  <si>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</si>
  <si>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</si>
  <si>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</si>
  <si>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</si>
  <si>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</si>
  <si>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</si>
  <si>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</si>
  <si>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</si>
  <si>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</si>
  <si>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</si>
  <si>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</si>
  <si>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</si>
  <si>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</si>
  <si>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</si>
  <si>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</si>
  <si>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</si>
  <si>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</si>
  <si>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</si>
  <si>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</si>
  <si>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</si>
  <si>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</si>
  <si>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</si>
  <si>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</si>
  <si>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</si>
  <si>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</si>
  <si>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</si>
  <si>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</si>
  <si>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</si>
  <si>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</si>
  <si>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</si>
  <si>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</si>
  <si>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</si>
  <si>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</si>
  <si>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</si>
  <si>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</si>
  <si>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</si>
  <si>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</si>
  <si>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</si>
  <si>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</si>
  <si>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</si>
  <si>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</si>
  <si>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</si>
  <si>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</si>
  <si>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</si>
  <si>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</si>
  <si>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</si>
  <si>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</si>
  <si>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</si>
  <si>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</si>
  <si>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</si>
  <si>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</si>
  <si>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</si>
  <si>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</si>
  <si>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</si>
  <si>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</si>
  <si>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</si>
  <si>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</si>
  <si>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</si>
  <si>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</si>
  <si>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</si>
  <si>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</si>
  <si>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</si>
  <si>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</si>
  <si>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</si>
  <si>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</si>
  <si>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</si>
  <si>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</si>
  <si>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</si>
  <si>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</si>
  <si>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</si>
  <si>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</si>
  <si>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</si>
  <si>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</si>
  <si>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</si>
  <si>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</si>
  <si>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</si>
  <si>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</si>
  <si>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</si>
  <si>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</si>
  <si>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</si>
  <si>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</si>
  <si>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</si>
  <si>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</si>
  <si>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</si>
  <si>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</si>
  <si>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</si>
  <si>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</si>
  <si>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</si>
  <si>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</si>
  <si>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</si>
  <si>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</si>
  <si>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</si>
  <si>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</si>
  <si>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</si>
  <si>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</si>
  <si>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</si>
  <si>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</si>
  <si>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</si>
  <si>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</si>
  <si>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</si>
  <si>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</si>
  <si>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</si>
  <si>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</si>
  <si>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</si>
  <si>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</si>
  <si>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</si>
  <si>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</si>
  <si>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</si>
  <si>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</si>
  <si>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</si>
  <si>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</si>
  <si>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</si>
  <si>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</si>
  <si>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</si>
  <si>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</si>
  <si>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</si>
  <si>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</si>
  <si>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</si>
  <si>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</si>
  <si>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</si>
  <si>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</si>
  <si>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</si>
  <si>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</si>
  <si>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</si>
  <si>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</si>
  <si>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</si>
  <si>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</si>
  <si>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</si>
  <si>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</si>
  <si>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</si>
  <si>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</si>
  <si>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</si>
  <si>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</si>
  <si>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</si>
  <si>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</si>
  <si>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</si>
  <si>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</si>
  <si>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</si>
  <si>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</si>
  <si>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</si>
  <si>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</si>
  <si>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</si>
  <si>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</si>
  <si>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</si>
  <si>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</si>
  <si>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</si>
  <si>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</si>
  <si>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</si>
  <si>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</si>
  <si>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</si>
  <si>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</si>
  <si>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</si>
  <si>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</si>
  <si>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</si>
  <si>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</si>
  <si>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</si>
  <si>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</si>
  <si>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</si>
  <si>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</si>
  <si>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</si>
  <si>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</si>
  <si>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</si>
  <si>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</si>
  <si>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</si>
  <si>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</si>
  <si>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</si>
  <si>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</si>
  <si>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</si>
  <si>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</si>
  <si>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</si>
  <si>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</si>
  <si>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</si>
  <si>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</si>
  <si>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</si>
  <si>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</si>
  <si>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</si>
  <si>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</si>
  <si>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</si>
  <si>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</si>
  <si>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</si>
  <si>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</si>
  <si>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</si>
  <si>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</si>
  <si>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</si>
  <si>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</si>
  <si>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</si>
  <si>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</si>
  <si>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</si>
  <si>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</si>
  <si>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</si>
  <si>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</si>
  <si>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</si>
  <si>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</si>
  <si>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</si>
  <si>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</si>
  <si>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</si>
  <si>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</si>
  <si>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</si>
  <si>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</si>
  <si>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</si>
  <si>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</si>
  <si>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</si>
  <si>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</si>
  <si>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</si>
  <si>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</si>
  <si>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</si>
  <si>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</si>
  <si>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</si>
  <si>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</si>
  <si>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</si>
  <si>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</si>
  <si>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</si>
  <si>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</si>
  <si>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</si>
  <si>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</si>
  <si>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</si>
  <si>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</si>
  <si>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</si>
  <si>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</si>
  <si>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</si>
  <si>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</si>
  <si>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</si>
  <si>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</si>
  <si>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</si>
  <si>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</si>
  <si>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</si>
  <si>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</si>
  <si>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</si>
  <si>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</si>
  <si>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</si>
  <si>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</si>
  <si>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</si>
  <si>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</si>
  <si>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</si>
  <si>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</si>
  <si>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</si>
  <si>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</si>
  <si>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</si>
  <si>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</si>
  <si>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</si>
  <si>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</si>
  <si>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</si>
  <si>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</si>
  <si>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</si>
  <si>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</si>
  <si>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</si>
  <si>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</si>
  <si>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</si>
  <si>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</si>
  <si>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</si>
  <si>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</si>
  <si>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</si>
  <si>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</si>
  <si>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</si>
  <si>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</si>
  <si>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</si>
  <si>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</si>
  <si>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</si>
  <si>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</si>
  <si>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</si>
  <si>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</si>
  <si>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</si>
  <si>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</si>
  <si>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</si>
  <si>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</si>
  <si>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</si>
  <si>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</si>
  <si>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</si>
  <si>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</si>
  <si>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</si>
  <si>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</si>
  <si>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</si>
  <si>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</si>
  <si>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</si>
  <si>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</si>
  <si>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</si>
  <si>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</si>
  <si>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</si>
  <si>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</si>
  <si>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</si>
  <si>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</si>
  <si>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</si>
  <si>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</si>
  <si>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</si>
  <si>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</si>
  <si>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</si>
  <si>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</si>
  <si>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</si>
  <si>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</si>
  <si>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</si>
  <si>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</si>
  <si>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</si>
  <si>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</si>
  <si>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</si>
  <si>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</si>
  <si>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</si>
  <si>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</si>
  <si>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</si>
  <si>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</si>
  <si>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</si>
  <si>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</si>
  <si>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</si>
  <si>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</si>
  <si>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</si>
  <si>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</si>
  <si>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</si>
  <si>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</si>
  <si>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</si>
  <si>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</si>
  <si>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</si>
  <si>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</si>
  <si>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</si>
  <si>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</si>
  <si>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</si>
  <si>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</si>
  <si>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</si>
  <si>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</si>
  <si>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</si>
  <si>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</si>
  <si>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</si>
  <si>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</si>
  <si>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</si>
  <si>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</si>
  <si>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</si>
  <si>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</si>
  <si>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</si>
  <si>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</si>
  <si>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</si>
  <si>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</si>
  <si>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</si>
  <si>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</si>
  <si>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</si>
  <si>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</si>
  <si>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</si>
  <si>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</si>
  <si>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</si>
  <si>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</si>
  <si>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</si>
  <si>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</si>
  <si>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</si>
  <si>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</si>
  <si>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</si>
  <si>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</si>
  <si>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</si>
  <si>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</si>
  <si>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</si>
  <si>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</si>
  <si>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</si>
  <si>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</si>
  <si>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</si>
  <si>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</si>
  <si>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</si>
  <si>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</si>
  <si>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</si>
  <si>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</si>
  <si>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</si>
  <si>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</si>
  <si>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</si>
  <si>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</si>
  <si>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</si>
  <si>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</si>
  <si>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</si>
  <si>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</si>
  <si>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</si>
  <si>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</si>
  <si>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</si>
  <si>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</si>
  <si>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</si>
  <si>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</si>
  <si>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</si>
  <si>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</si>
  <si>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</si>
  <si>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</si>
  <si>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</si>
  <si>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</si>
  <si>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</si>
  <si>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</si>
  <si>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</si>
  <si>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</si>
  <si>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</si>
  <si>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</si>
  <si>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</si>
  <si>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</si>
  <si>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</si>
  <si>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</si>
  <si>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</si>
  <si>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</si>
  <si>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</si>
  <si>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</si>
  <si>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</si>
  <si>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</si>
  <si>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</si>
  <si>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</si>
  <si>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</si>
  <si>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</si>
  <si>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</si>
  <si>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</si>
  <si>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</si>
  <si>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</si>
  <si>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</si>
  <si>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</si>
  <si>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</si>
  <si>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</si>
  <si>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</si>
  <si>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</si>
  <si>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</si>
  <si>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</si>
  <si>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</si>
  <si>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</si>
  <si>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</si>
  <si>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</si>
  <si>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</si>
  <si>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</si>
  <si>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</si>
  <si>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</si>
  <si>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</si>
  <si>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</si>
  <si>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</si>
  <si>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</si>
  <si>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</si>
  <si>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</si>
  <si>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</si>
  <si>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</si>
  <si>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</si>
  <si>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</si>
  <si>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</si>
  <si>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</si>
  <si>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</si>
  <si>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</si>
  <si>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</si>
  <si>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</si>
  <si>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</si>
  <si>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</si>
  <si>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</si>
  <si>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</si>
  <si>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</si>
  <si>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</si>
  <si>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</si>
  <si>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</si>
  <si>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</si>
  <si>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</si>
  <si>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</si>
  <si>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</si>
  <si>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</si>
  <si>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</si>
  <si>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</si>
  <si>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</si>
  <si>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</si>
  <si>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</si>
  <si>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</si>
  <si>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</si>
  <si>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</si>
  <si>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</si>
  <si>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</si>
  <si>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</si>
  <si>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</si>
  <si>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</si>
  <si>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</si>
  <si>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</si>
  <si>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</si>
  <si>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</si>
  <si>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</si>
  <si>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</si>
  <si>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</si>
  <si>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</si>
  <si>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</si>
  <si>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</si>
  <si>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</si>
  <si>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</si>
  <si>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</si>
  <si>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</si>
  <si>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</si>
  <si>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</si>
  <si>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</si>
  <si>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</si>
  <si>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</si>
  <si>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</si>
  <si>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</si>
  <si>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</si>
  <si>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</si>
  <si>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</si>
  <si>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</si>
  <si>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</si>
  <si>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</si>
  <si>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</si>
  <si>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</si>
  <si>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</si>
  <si>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</si>
  <si>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</si>
  <si>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</si>
  <si>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</si>
  <si>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</si>
  <si>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</si>
  <si>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</si>
  <si>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</si>
  <si>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</si>
  <si>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</si>
  <si>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</si>
  <si>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</si>
  <si>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</si>
  <si>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</si>
  <si>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</si>
  <si>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</si>
  <si>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</si>
  <si>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</si>
  <si>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</si>
  <si>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</si>
  <si>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</si>
  <si>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</si>
  <si>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</si>
  <si>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</si>
  <si>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</si>
  <si>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</si>
  <si>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</si>
  <si>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</si>
  <si>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</si>
  <si>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</si>
  <si>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</si>
  <si>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</si>
  <si>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</si>
  <si>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</si>
  <si>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</si>
  <si>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</si>
  <si>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</si>
  <si>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</si>
  <si>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</si>
  <si>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</si>
  <si>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</si>
  <si>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</si>
  <si>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</si>
  <si>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</si>
  <si>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</si>
  <si>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</si>
  <si>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</si>
  <si>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</si>
  <si>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</si>
  <si>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</si>
  <si>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</si>
  <si>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</si>
  <si>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</si>
  <si>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</si>
  <si>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</si>
  <si>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</si>
  <si>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</si>
  <si>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</si>
  <si>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</si>
  <si>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</si>
  <si>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</si>
  <si>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</si>
  <si>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</si>
  <si>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</si>
  <si>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</si>
  <si>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</si>
  <si>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</si>
  <si>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</si>
  <si>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</si>
  <si>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</si>
  <si>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</si>
  <si>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</si>
  <si>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</si>
  <si>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</si>
  <si>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</si>
  <si>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</si>
  <si>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</si>
  <si>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</si>
  <si>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</si>
  <si>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</si>
  <si>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</si>
  <si>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</si>
  <si>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</si>
  <si>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</si>
  <si>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</si>
  <si>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</si>
  <si>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</si>
  <si>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</si>
  <si>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</si>
  <si>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</si>
  <si>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</si>
  <si>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</si>
  <si>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</si>
  <si>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</si>
  <si>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</si>
  <si>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</si>
  <si>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</si>
  <si>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</si>
  <si>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</si>
  <si>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</si>
  <si>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</si>
  <si>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</si>
  <si>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</si>
  <si>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</si>
  <si>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</si>
  <si>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</si>
  <si>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</si>
  <si>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</si>
  <si>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</si>
  <si>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</si>
  <si>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</si>
  <si>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</si>
  <si>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</si>
  <si>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</si>
  <si>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</si>
  <si>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</si>
  <si>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</si>
  <si>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</si>
  <si>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</si>
  <si>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</si>
  <si>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</si>
  <si>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</si>
  <si>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</si>
  <si>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</si>
  <si>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</si>
  <si>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</si>
  <si>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</si>
  <si>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</si>
  <si>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</si>
  <si>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</si>
  <si>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</si>
  <si>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</si>
  <si>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</si>
  <si>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</si>
  <si>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</si>
  <si>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</si>
  <si>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</si>
  <si>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</si>
  <si>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</si>
  <si>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</si>
  <si>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</si>
  <si>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</si>
  <si>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</si>
  <si>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</si>
  <si>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</si>
  <si>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</si>
  <si>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</si>
  <si>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</si>
  <si>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</si>
  <si>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</si>
  <si>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</si>
  <si>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</si>
  <si>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</si>
  <si>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</si>
  <si>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</si>
  <si>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</si>
  <si>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</si>
  <si>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</si>
  <si>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</si>
  <si>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</si>
  <si>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</si>
  <si>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</si>
  <si>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</si>
  <si>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</si>
  <si>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</si>
  <si>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</si>
  <si>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</si>
  <si>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</si>
  <si>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</si>
  <si>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</si>
  <si>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</si>
  <si>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</si>
  <si>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</si>
  <si>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</si>
  <si>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</si>
  <si>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</si>
  <si>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</si>
  <si>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</si>
  <si>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</si>
  <si>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</si>
  <si>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</si>
  <si>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</si>
  <si>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</si>
  <si>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</si>
  <si>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</si>
  <si>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</si>
  <si>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</si>
  <si>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</si>
  <si>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</si>
  <si>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</si>
  <si>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</si>
  <si>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</si>
  <si>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</si>
  <si>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</si>
  <si>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</si>
  <si>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</si>
  <si>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</si>
  <si>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</si>
  <si>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</si>
  <si>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</si>
  <si>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</si>
  <si>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</si>
  <si>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</si>
  <si>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</si>
  <si>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</si>
  <si>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</si>
  <si>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</si>
  <si>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</si>
  <si>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</si>
  <si>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</si>
  <si>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</si>
  <si>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</si>
  <si>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</si>
  <si>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</si>
  <si>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</si>
  <si>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</si>
  <si>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</si>
  <si>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</si>
  <si>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</si>
  <si>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</si>
  <si>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</si>
  <si>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</si>
  <si>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</si>
  <si>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</si>
  <si>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</si>
  <si>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</si>
  <si>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</si>
  <si>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</si>
  <si>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</si>
  <si>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</si>
  <si>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</si>
  <si>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</si>
  <si>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</si>
  <si>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</si>
  <si>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</si>
  <si>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</si>
  <si>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</si>
  <si>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</si>
  <si>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</si>
  <si>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</si>
  <si>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</si>
  <si>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</si>
  <si>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</si>
  <si>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</si>
  <si>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</si>
  <si>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</si>
  <si>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</si>
  <si>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</si>
  <si>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</si>
  <si>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</si>
  <si>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</si>
  <si>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</si>
  <si>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</si>
  <si>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</si>
  <si>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</si>
  <si>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</si>
  <si>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</si>
  <si>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</si>
  <si>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</si>
  <si>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</si>
  <si>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</si>
  <si>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</si>
  <si>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</si>
  <si>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</si>
  <si>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</si>
  <si>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</si>
  <si>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</si>
  <si>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</si>
  <si>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</si>
  <si>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</si>
  <si>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</si>
  <si>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</si>
  <si>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</si>
  <si>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</si>
  <si>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</si>
  <si>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</si>
  <si>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</si>
  <si>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</si>
  <si>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</si>
  <si>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</si>
  <si>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</si>
  <si>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</si>
  <si>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</si>
  <si>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</si>
  <si>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</si>
  <si>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</si>
  <si>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</si>
  <si>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</si>
  <si>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</si>
  <si>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</si>
  <si>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</si>
  <si>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</si>
  <si>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</si>
  <si>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</si>
  <si>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</si>
  <si>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</si>
  <si>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</si>
  <si>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</si>
  <si>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</si>
  <si>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</si>
  <si>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</si>
  <si>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</si>
  <si>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</si>
  <si>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</si>
  <si>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</si>
  <si>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</si>
  <si>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</si>
  <si>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</si>
  <si>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</si>
  <si>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</si>
  <si>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</si>
  <si>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</si>
  <si>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</si>
  <si>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</si>
  <si>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</si>
  <si>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</si>
  <si>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</si>
  <si>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</si>
  <si>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</si>
  <si>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</si>
  <si>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</si>
  <si>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</si>
  <si>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</si>
  <si>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</si>
  <si>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</si>
  <si>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</si>
  <si>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</si>
  <si>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</si>
  <si>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</si>
  <si>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</si>
  <si>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</si>
  <si>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</si>
  <si>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</si>
  <si>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</si>
  <si>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</si>
  <si>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</si>
  <si>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</si>
  <si>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</si>
  <si>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</si>
  <si>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</si>
  <si>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</si>
  <si>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</si>
  <si>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</si>
  <si>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</si>
  <si>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</si>
  <si>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</si>
  <si>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</si>
  <si>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</si>
  <si>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</si>
  <si>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</si>
  <si>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</si>
  <si>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</si>
  <si>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</si>
  <si>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</si>
  <si>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</si>
  <si>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</si>
  <si>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</si>
  <si>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</si>
  <si>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</si>
  <si>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</si>
  <si>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</si>
  <si>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</si>
  <si>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</si>
  <si>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</si>
  <si>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</si>
  <si>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</si>
  <si>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</si>
  <si>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</si>
  <si>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</si>
  <si>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</si>
  <si>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</si>
  <si>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</si>
  <si>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</si>
  <si>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</si>
  <si>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</si>
  <si>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</si>
  <si>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</si>
  <si>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</si>
  <si>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</si>
  <si>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</si>
  <si>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</si>
  <si>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</si>
  <si>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</si>
  <si>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</si>
  <si>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</si>
  <si>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</si>
  <si>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</si>
  <si>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</si>
  <si>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</si>
  <si>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</si>
  <si>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</si>
  <si>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</si>
  <si>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</si>
  <si>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</si>
  <si>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</si>
  <si>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</si>
  <si>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</si>
  <si>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</si>
  <si>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</si>
  <si>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</si>
  <si>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</si>
  <si>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</si>
  <si>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</si>
  <si>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</si>
  <si>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</si>
  <si>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</si>
  <si>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</si>
  <si>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</si>
  <si>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</si>
  <si>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</si>
  <si>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</si>
  <si>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</si>
  <si>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</si>
  <si>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</si>
  <si>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</si>
  <si>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</si>
  <si>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</si>
  <si>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</si>
  <si>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</si>
  <si>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</si>
  <si>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</si>
  <si>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</si>
  <si>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</si>
  <si>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</si>
  <si>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</si>
  <si>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</si>
  <si>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</si>
  <si>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</si>
  <si>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</si>
  <si>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</si>
  <si>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</si>
  <si>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</si>
  <si>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</si>
  <si>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</si>
  <si>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</si>
  <si>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</si>
  <si>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</si>
  <si>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</si>
  <si>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</si>
  <si>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</si>
  <si>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</si>
  <si>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</si>
  <si>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</si>
  <si>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</si>
  <si>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</si>
  <si>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</si>
  <si>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</si>
  <si>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</si>
  <si>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</si>
  <si>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</si>
  <si>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</si>
  <si>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</si>
  <si>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</si>
  <si>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</si>
  <si>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</si>
  <si>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</si>
  <si>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</si>
  <si>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</si>
  <si>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</si>
  <si>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</si>
  <si>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</si>
  <si>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</si>
  <si>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</si>
  <si>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</si>
  <si>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</si>
  <si>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</si>
  <si>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</si>
  <si>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</si>
  <si>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</si>
  <si>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</si>
  <si>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</si>
  <si>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</si>
  <si>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</si>
  <si>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</si>
  <si>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</si>
  <si>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</si>
  <si>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</si>
  <si>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</si>
  <si>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</si>
  <si>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</si>
  <si>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</si>
  <si>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</si>
  <si>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</si>
  <si>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</si>
  <si>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</si>
  <si>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</si>
  <si>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</si>
  <si>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</si>
  <si>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</si>
  <si>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</si>
  <si>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</si>
  <si>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</si>
  <si>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</si>
  <si>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</si>
  <si>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</si>
  <si>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</si>
  <si>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</si>
  <si>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</si>
  <si>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</si>
  <si>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</si>
  <si>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</si>
  <si>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</si>
  <si>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</si>
  <si>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</si>
  <si>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</si>
  <si>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</si>
  <si>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</si>
  <si>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</si>
  <si>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</si>
  <si>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</si>
  <si>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</si>
  <si>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</si>
  <si>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</si>
  <si>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</si>
  <si>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</si>
  <si>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</si>
  <si>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</si>
  <si>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</si>
  <si>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</si>
  <si>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</si>
  <si>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</si>
  <si>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</si>
  <si>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</si>
  <si>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</si>
  <si>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</si>
  <si>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</si>
  <si>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</si>
  <si>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</si>
  <si>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</si>
  <si>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</si>
  <si>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</si>
  <si>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</si>
  <si>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</si>
  <si>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</si>
  <si>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</si>
  <si>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</si>
  <si>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</si>
  <si>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</si>
  <si>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</si>
  <si>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</si>
  <si>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</si>
  <si>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</si>
  <si>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</si>
  <si>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</si>
  <si>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</si>
  <si>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</si>
  <si>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</si>
  <si>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</si>
  <si>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</si>
  <si>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</si>
  <si>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</si>
  <si>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</si>
  <si>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</si>
  <si>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</si>
  <si>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</si>
  <si>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</si>
  <si>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</si>
  <si>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</si>
  <si>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</si>
  <si>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</si>
  <si>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</si>
  <si>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</si>
  <si>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</si>
  <si>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</si>
  <si>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</si>
  <si>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</si>
  <si>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</si>
  <si>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</si>
  <si>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</si>
  <si>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</si>
  <si>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</si>
  <si>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</si>
  <si>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</si>
  <si>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</si>
  <si>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</si>
  <si>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</si>
  <si>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</si>
  <si>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</si>
  <si>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</si>
  <si>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</si>
  <si>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</si>
  <si>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</si>
  <si>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</si>
  <si>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</si>
  <si>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</si>
  <si>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</si>
  <si>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</si>
  <si>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</si>
  <si>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</si>
  <si>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</si>
  <si>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</si>
  <si>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</si>
  <si>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</si>
  <si>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</si>
  <si>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</si>
  <si>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</si>
  <si>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</si>
  <si>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</si>
  <si>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</si>
  <si>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</si>
  <si>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</si>
  <si>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</si>
  <si>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</si>
  <si>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</si>
  <si>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</si>
  <si>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</si>
  <si>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</si>
  <si>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</si>
  <si>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</si>
  <si>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</si>
  <si>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</si>
  <si>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</si>
  <si>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</si>
  <si>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</si>
  <si>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</si>
  <si>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</si>
  <si>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</si>
  <si>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</si>
  <si>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</si>
  <si>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</si>
  <si>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</si>
  <si>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</si>
  <si>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</si>
  <si>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</si>
  <si>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</si>
  <si>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</si>
  <si>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</si>
  <si>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</si>
  <si>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</si>
  <si>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</si>
  <si>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</si>
  <si>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</si>
  <si>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</si>
  <si>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</si>
  <si>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</si>
  <si>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</si>
  <si>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</si>
  <si>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</si>
  <si>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</si>
  <si>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</si>
  <si>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</si>
  <si>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</si>
  <si>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</si>
  <si>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</si>
  <si>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</si>
  <si>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</si>
  <si>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</si>
  <si>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</si>
  <si>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</si>
  <si>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</si>
  <si>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</si>
  <si>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</si>
  <si>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</si>
  <si>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</si>
  <si>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</si>
  <si>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</si>
  <si>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</si>
  <si>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</si>
  <si>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</si>
  <si>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</si>
  <si>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</si>
  <si>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</si>
  <si>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</si>
  <si>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</si>
  <si>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</si>
  <si>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</si>
  <si>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</si>
  <si>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</si>
  <si>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</si>
  <si>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</si>
  <si>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</si>
  <si>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</si>
  <si>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</si>
  <si>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</si>
  <si>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</si>
  <si>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</si>
  <si>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</si>
  <si>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</si>
  <si>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</si>
  <si>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</si>
  <si>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</si>
  <si>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</si>
  <si>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</si>
  <si>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</si>
  <si>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</si>
  <si>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</si>
  <si>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</si>
  <si>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</si>
  <si>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</si>
  <si>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</si>
  <si>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</si>
  <si>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</si>
  <si>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</si>
  <si>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</si>
  <si>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</si>
  <si>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</si>
  <si>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</si>
  <si>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</si>
  <si>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</si>
  <si>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</si>
  <si>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</si>
  <si>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</si>
  <si>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</si>
  <si>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</si>
  <si>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</si>
  <si>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</si>
  <si>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</si>
  <si>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</si>
  <si>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</si>
  <si>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</si>
  <si>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</si>
  <si>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</si>
  <si>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</si>
  <si>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</si>
  <si>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</si>
  <si>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</si>
  <si>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</si>
  <si>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</si>
  <si>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</si>
  <si>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</si>
  <si>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</si>
  <si>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</si>
  <si>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</si>
  <si>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</si>
  <si>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</si>
  <si>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</si>
  <si>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</si>
  <si>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</si>
  <si>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</si>
  <si>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</si>
  <si>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</si>
  <si>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</si>
  <si>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</si>
  <si>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</si>
  <si>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</si>
  <si>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</si>
  <si>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</si>
  <si>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</si>
  <si>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</si>
  <si>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</si>
  <si>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</si>
  <si>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</si>
  <si>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</si>
  <si>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</si>
  <si>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</si>
  <si>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</si>
  <si>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</si>
  <si>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</si>
  <si>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</si>
  <si>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</si>
  <si>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</si>
  <si>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</si>
  <si>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</si>
  <si>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</si>
  <si>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</si>
  <si>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</si>
  <si>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</si>
  <si>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</si>
  <si>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</si>
  <si>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</si>
  <si>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</si>
  <si>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</si>
  <si>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</si>
  <si>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</si>
  <si>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</si>
  <si>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</si>
  <si>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</si>
  <si>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</si>
  <si>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</si>
  <si>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</si>
  <si>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</si>
  <si>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</si>
  <si>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</si>
  <si>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</si>
  <si>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</si>
  <si>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</si>
  <si>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</si>
  <si>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</si>
  <si>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</si>
  <si>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</si>
  <si>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</si>
  <si>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</si>
  <si>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</si>
  <si>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</si>
  <si>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</si>
  <si>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</si>
  <si>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</si>
  <si>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</si>
  <si>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</si>
  <si>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</si>
  <si>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</si>
  <si>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</si>
  <si>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</si>
  <si>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</si>
  <si>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</si>
  <si>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</si>
  <si>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</si>
  <si>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</si>
  <si>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</si>
  <si>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</si>
  <si>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</si>
  <si>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</si>
  <si>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</si>
  <si>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</si>
  <si>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</si>
  <si>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</si>
  <si>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</si>
  <si>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</si>
  <si>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</si>
  <si>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</si>
  <si>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</si>
  <si>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</si>
  <si>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</si>
  <si>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</si>
  <si>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</si>
  <si>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</si>
  <si>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</si>
  <si>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</si>
  <si>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</si>
  <si>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</si>
  <si>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</si>
  <si>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</si>
  <si>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</si>
  <si>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</si>
  <si>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</si>
  <si>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</si>
  <si>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</si>
  <si>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</si>
  <si>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</si>
  <si>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</si>
  <si>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</si>
  <si>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</si>
  <si>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</si>
  <si>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</si>
  <si>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</si>
  <si>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</si>
  <si>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</si>
  <si>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</si>
  <si>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</si>
  <si>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</si>
  <si>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</si>
  <si>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</si>
  <si>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</si>
  <si>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</si>
  <si>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</si>
  <si>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</si>
  <si>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</si>
  <si>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</si>
  <si>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</si>
  <si>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</si>
  <si>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</si>
  <si>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</si>
  <si>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</si>
  <si>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</si>
  <si>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</si>
  <si>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</si>
  <si>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</si>
  <si>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</si>
  <si>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</si>
  <si>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</si>
  <si>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</si>
  <si>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</si>
  <si>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</si>
  <si>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</si>
  <si>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</si>
  <si>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</si>
  <si>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</si>
  <si>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</si>
  <si>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</si>
  <si>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</si>
  <si>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</si>
  <si>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</si>
  <si>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</si>
  <si>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</si>
  <si>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</si>
  <si>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</si>
  <si>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</si>
  <si>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</si>
  <si>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</si>
  <si>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</si>
  <si>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</si>
  <si>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</si>
  <si>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</si>
  <si>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</si>
  <si>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</si>
  <si>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</si>
  <si>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</si>
  <si>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</si>
  <si>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</si>
  <si>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</si>
  <si>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</si>
  <si>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</si>
  <si>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</si>
  <si>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</si>
  <si>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</si>
  <si>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</si>
  <si>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</si>
  <si>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</si>
  <si>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</si>
  <si>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</si>
  <si>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</si>
  <si>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</si>
  <si>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</si>
  <si>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</si>
  <si>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</si>
  <si>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</si>
  <si>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</si>
  <si>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</si>
  <si>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</si>
  <si>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</si>
  <si>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</si>
  <si>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</si>
  <si>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</si>
  <si>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</si>
  <si>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</si>
  <si>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</si>
  <si>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</si>
  <si>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</si>
  <si>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</si>
  <si>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</si>
  <si>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</si>
  <si>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</si>
  <si>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</si>
  <si>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</si>
  <si>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</si>
  <si>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</si>
  <si>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</si>
  <si>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</si>
  <si>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</si>
  <si>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</si>
  <si>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</si>
  <si>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</si>
  <si>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</si>
  <si>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</si>
  <si>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</si>
  <si>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</si>
  <si>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</si>
  <si>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</si>
  <si>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</si>
  <si>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</si>
  <si>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</si>
  <si>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</si>
  <si>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</si>
  <si>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</si>
  <si>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</si>
  <si>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</si>
  <si>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</si>
  <si>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</si>
  <si>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</si>
  <si>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</si>
  <si>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</si>
  <si>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</si>
  <si>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</si>
  <si>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</si>
  <si>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</si>
  <si>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</si>
  <si>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</si>
  <si>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</si>
  <si>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</si>
  <si>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</si>
  <si>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</si>
  <si>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</si>
  <si>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</si>
  <si>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</si>
  <si>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</si>
  <si>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</si>
  <si>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</si>
  <si>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</si>
  <si>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</si>
  <si>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</si>
  <si>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</si>
  <si>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</si>
  <si>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</si>
  <si>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</si>
  <si>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</si>
  <si>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</si>
  <si>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</si>
  <si>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</si>
  <si>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</si>
  <si>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</si>
  <si>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</si>
  <si>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</si>
  <si>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</si>
  <si>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</si>
  <si>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</si>
  <si>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</si>
  <si>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</si>
  <si>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</si>
  <si>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</si>
  <si>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</si>
  <si>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</si>
  <si>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</si>
  <si>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</si>
  <si>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</si>
  <si>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</si>
  <si>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</si>
  <si>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</si>
  <si>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</si>
  <si>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</si>
  <si>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</si>
  <si>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</si>
  <si>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</si>
  <si>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</si>
  <si>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</si>
  <si>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</si>
  <si>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</si>
  <si>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</si>
  <si>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</si>
  <si>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</si>
  <si>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</si>
  <si>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</si>
  <si>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</si>
  <si>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</si>
  <si>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</si>
  <si>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</si>
  <si>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</si>
  <si>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</si>
  <si>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</si>
  <si>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</si>
  <si>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</si>
  <si>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</si>
  <si>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</si>
  <si>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</si>
  <si>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</si>
  <si>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</si>
  <si>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</si>
  <si>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</si>
  <si>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</si>
  <si>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</si>
  <si>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</si>
  <si>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</si>
  <si>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</si>
  <si>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</si>
  <si>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</si>
  <si>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</si>
  <si>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</si>
  <si>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</si>
  <si>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</si>
  <si>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</si>
  <si>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</si>
  <si>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</si>
  <si>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</si>
  <si>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</si>
  <si>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</si>
  <si>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</si>
  <si>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</si>
  <si>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</si>
  <si>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</si>
  <si>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</si>
  <si>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</si>
  <si>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</si>
  <si>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</si>
  <si>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</si>
  <si>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</si>
  <si>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</si>
  <si>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</si>
  <si>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</si>
  <si>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</si>
  <si>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</si>
  <si>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</si>
  <si>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</si>
  <si>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</si>
  <si>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</si>
  <si>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</si>
  <si>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</si>
  <si>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</si>
  <si>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</si>
  <si>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</si>
  <si>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</si>
  <si>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</si>
  <si>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</si>
  <si>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</si>
  <si>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</si>
  <si>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</si>
  <si>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</si>
  <si>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</si>
  <si>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</si>
  <si>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</si>
  <si>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</si>
  <si>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</si>
  <si>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</si>
  <si>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</si>
  <si>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</si>
  <si>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</si>
  <si>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</si>
  <si>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</si>
  <si>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</si>
  <si>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</si>
  <si>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</si>
  <si>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</si>
  <si>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</si>
  <si>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</si>
  <si>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</si>
  <si>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</si>
  <si>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</si>
  <si>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</si>
  <si>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</si>
  <si>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</si>
  <si>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</si>
  <si>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</si>
  <si>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</si>
  <si>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</si>
  <si>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</si>
  <si>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</si>
  <si>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</si>
  <si>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</si>
  <si>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</si>
  <si>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</si>
  <si>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</si>
  <si>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</si>
  <si>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</si>
  <si>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</si>
  <si>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</si>
  <si>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</si>
  <si>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</si>
  <si>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</si>
  <si>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</si>
  <si>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</si>
  <si>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</si>
  <si>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</si>
  <si>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</si>
  <si>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</si>
  <si>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</si>
  <si>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</si>
  <si>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</si>
  <si>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</si>
  <si>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</si>
  <si>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</si>
  <si>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</si>
  <si>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</si>
  <si>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</si>
  <si>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</si>
  <si>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</si>
  <si>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</si>
  <si>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</si>
  <si>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</si>
  <si>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</si>
  <si>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</si>
  <si>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</si>
  <si>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</si>
  <si>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</si>
  <si>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</si>
  <si>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</si>
  <si>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</si>
  <si>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</si>
  <si>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</si>
  <si>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</si>
  <si>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</si>
  <si>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</si>
  <si>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</si>
  <si>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</si>
  <si>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</si>
  <si>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</si>
  <si>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</si>
  <si>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</si>
  <si>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</si>
  <si>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</si>
  <si>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</si>
  <si>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</si>
  <si>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</si>
  <si>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</si>
  <si>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</si>
  <si>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</si>
  <si>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</si>
  <si>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</si>
  <si>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</si>
  <si>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</si>
  <si>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</si>
  <si>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</si>
  <si>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</si>
  <si>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</si>
  <si>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</si>
  <si>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</si>
  <si>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</si>
  <si>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</si>
  <si>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</si>
  <si>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</si>
  <si>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</si>
  <si>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</si>
  <si>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</si>
  <si>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</si>
  <si>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</si>
  <si>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</si>
  <si>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</si>
  <si>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</si>
  <si>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</si>
  <si>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</si>
  <si>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</si>
  <si>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</si>
  <si>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</si>
  <si>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</si>
  <si>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</si>
  <si>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</si>
  <si>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</si>
  <si>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</si>
  <si>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</si>
  <si>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</si>
  <si>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</si>
  <si>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</si>
  <si>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</si>
  <si>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</si>
  <si>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</si>
  <si>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</si>
  <si>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</si>
  <si>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</si>
  <si>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</si>
  <si>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</si>
  <si>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</si>
  <si>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</si>
  <si>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</si>
  <si>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</si>
  <si>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</si>
  <si>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</si>
  <si>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</si>
  <si>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</si>
  <si>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</si>
  <si>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</si>
  <si>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</si>
  <si>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</si>
  <si>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</si>
  <si>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</si>
  <si>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</si>
  <si>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</si>
  <si>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</si>
  <si>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</si>
  <si>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</si>
  <si>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</si>
  <si>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</si>
  <si>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</si>
  <si>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</si>
  <si>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</si>
  <si>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</si>
  <si>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</si>
  <si>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</si>
  <si>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</si>
  <si>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</si>
  <si>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</si>
  <si>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</si>
  <si>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</si>
  <si>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</si>
  <si>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</si>
  <si>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</si>
  <si>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</si>
  <si>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</si>
  <si>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</si>
  <si>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</si>
  <si>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</si>
  <si>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</si>
  <si>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</si>
  <si>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</si>
  <si>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</si>
  <si>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</si>
  <si>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</si>
  <si>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</si>
  <si>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</si>
  <si>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</si>
  <si>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</si>
  <si>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</si>
  <si>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</si>
  <si>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</si>
  <si>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</si>
  <si>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</si>
  <si>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</si>
  <si>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</si>
  <si>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</si>
  <si>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</si>
  <si>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</si>
  <si>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</si>
  <si>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</si>
  <si>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</si>
  <si>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</si>
  <si>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</si>
  <si>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</si>
  <si>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</si>
  <si>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</si>
  <si>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</si>
  <si>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</si>
  <si>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</si>
  <si>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</si>
  <si>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</si>
  <si>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</si>
  <si>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</si>
  <si>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</si>
  <si>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</si>
  <si>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</si>
  <si>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</si>
  <si>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</si>
  <si>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</si>
  <si>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</si>
  <si>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</si>
  <si>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</si>
  <si>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</si>
  <si>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</si>
  <si>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</si>
  <si>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</si>
  <si>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</si>
  <si>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</si>
  <si>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</si>
  <si>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</si>
  <si>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</si>
  <si>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</si>
  <si>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</si>
  <si>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</si>
  <si>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</si>
  <si>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</si>
  <si>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</si>
  <si>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</si>
  <si>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</si>
  <si>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</si>
  <si>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</si>
  <si>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</si>
  <si>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</si>
  <si>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</si>
  <si>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</si>
  <si>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</si>
  <si>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</si>
  <si>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</si>
  <si>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</si>
  <si>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</si>
  <si>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</si>
  <si>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</si>
  <si>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</si>
  <si>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</si>
  <si>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</si>
  <si>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</si>
  <si>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</si>
  <si>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</si>
  <si>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</si>
  <si>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</si>
  <si>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</si>
  <si>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</si>
  <si>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</si>
  <si>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</si>
  <si>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</si>
  <si>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</si>
  <si>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</si>
  <si>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</si>
  <si>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</si>
  <si>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</si>
  <si>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</si>
  <si>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</si>
  <si>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</si>
  <si>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</si>
  <si>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</si>
  <si>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</si>
  <si>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</si>
  <si>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</si>
  <si>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</si>
  <si>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</si>
  <si>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</si>
  <si>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</si>
  <si>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</si>
  <si>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</si>
  <si>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</si>
  <si>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</si>
  <si>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</si>
  <si>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</si>
  <si>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</si>
  <si>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</si>
  <si>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</si>
  <si>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</si>
  <si>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</si>
  <si>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</si>
  <si>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</si>
  <si>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</si>
  <si>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</si>
  <si>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</si>
  <si>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</si>
  <si>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</si>
  <si>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</si>
  <si>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</si>
  <si>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</si>
  <si>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</si>
  <si>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</si>
  <si>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</si>
  <si>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</si>
  <si>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</si>
  <si>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</si>
  <si>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</si>
  <si>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</si>
  <si>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</si>
  <si>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</si>
  <si>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</si>
  <si>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</si>
  <si>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</si>
  <si>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</si>
  <si>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</si>
  <si>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</si>
  <si>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</si>
  <si>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</si>
  <si>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</si>
  <si>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</si>
  <si>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</si>
  <si>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</si>
  <si>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</si>
  <si>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</si>
  <si>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</si>
  <si>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</si>
  <si>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</si>
  <si>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</si>
  <si>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</si>
  <si>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</si>
  <si>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</si>
  <si>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</si>
  <si>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</si>
  <si>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</si>
  <si>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</si>
  <si>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</si>
  <si>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</si>
  <si>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</si>
  <si>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</si>
  <si>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</si>
  <si>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</si>
  <si>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</si>
  <si>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</si>
  <si>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</si>
  <si>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</si>
  <si>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</si>
  <si>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</si>
  <si>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</si>
  <si>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</si>
  <si>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</si>
  <si>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</si>
  <si>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</si>
  <si>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</si>
  <si>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</si>
  <si>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</si>
  <si>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</si>
  <si>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</si>
  <si>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</si>
  <si>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</si>
  <si>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</si>
  <si>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</si>
  <si>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</si>
  <si>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</si>
  <si>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</si>
  <si>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</si>
  <si>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</si>
  <si>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</si>
  <si>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</si>
  <si>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</si>
  <si>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</si>
  <si>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</si>
  <si>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</si>
  <si>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</si>
  <si>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</si>
  <si>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</si>
  <si>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</si>
  <si>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</si>
  <si>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</si>
  <si>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</si>
  <si>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</si>
  <si>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</si>
  <si>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</si>
  <si>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</si>
  <si>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</si>
  <si>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</si>
  <si>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</si>
  <si>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</si>
  <si>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</si>
  <si>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</si>
  <si>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</si>
  <si>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</si>
  <si>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</si>
  <si>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</si>
  <si>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</si>
  <si>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</si>
  <si>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</si>
  <si>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</si>
  <si>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</si>
  <si>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</si>
  <si>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</si>
  <si>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</si>
  <si>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</si>
  <si>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</si>
  <si>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</si>
  <si>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</si>
  <si>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</si>
  <si>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</si>
  <si>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</si>
  <si>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</si>
  <si>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</si>
  <si>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</si>
  <si>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</si>
  <si>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</si>
  <si>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</si>
  <si>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</si>
  <si>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</si>
  <si>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</si>
  <si>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</si>
  <si>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</si>
  <si>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</si>
  <si>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</si>
  <si>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</si>
  <si>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</si>
  <si>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</si>
  <si>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</si>
  <si>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</si>
  <si>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</si>
  <si>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</si>
  <si>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</si>
  <si>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</si>
  <si>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</si>
  <si>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</si>
  <si>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</si>
  <si>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</si>
  <si>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</si>
  <si>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</si>
  <si>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</si>
  <si>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</si>
  <si>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</si>
  <si>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</si>
  <si>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</si>
  <si>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</si>
  <si>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</si>
  <si>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</si>
  <si>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</si>
  <si>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</si>
  <si>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</si>
  <si>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</si>
  <si>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</si>
  <si>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</si>
  <si>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</si>
  <si>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</si>
  <si>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</si>
  <si>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</si>
  <si>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</si>
  <si>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</si>
  <si>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</si>
  <si>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</si>
  <si>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</si>
  <si>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</si>
  <si>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</si>
  <si>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</si>
  <si>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</si>
  <si>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</si>
  <si>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</si>
  <si>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</si>
  <si>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</si>
  <si>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</si>
  <si>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</si>
  <si>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</si>
  <si>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</si>
  <si>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</si>
  <si>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</si>
  <si>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</si>
  <si>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</si>
  <si>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</si>
  <si>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</si>
  <si>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</si>
  <si>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</si>
  <si>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</si>
  <si>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</si>
  <si>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</si>
  <si>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</si>
  <si>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</si>
  <si>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</si>
  <si>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</si>
  <si>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</si>
  <si>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</si>
  <si>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</si>
  <si>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</si>
  <si>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</si>
  <si>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</si>
  <si>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</si>
  <si>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</si>
  <si>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</si>
  <si>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</si>
  <si>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</si>
  <si>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</si>
  <si>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</si>
  <si>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</si>
  <si>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</si>
  <si>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</si>
  <si>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</si>
  <si>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</si>
  <si>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</si>
  <si>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</si>
  <si>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</si>
  <si>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</si>
  <si>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</si>
  <si>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</si>
  <si>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</si>
  <si>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</si>
  <si>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</si>
  <si>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</si>
  <si>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</si>
  <si>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</si>
  <si>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</si>
  <si>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</si>
  <si>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</si>
  <si>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</si>
  <si>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</si>
  <si>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</si>
  <si>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</si>
  <si>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</si>
  <si>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</si>
  <si>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</si>
  <si>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</si>
  <si>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</si>
  <si>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</si>
  <si>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</si>
  <si>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</si>
  <si>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</si>
  <si>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</si>
  <si>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</si>
  <si>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</si>
  <si>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</si>
  <si>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</si>
  <si>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2021-13-10000263</t>
  </si>
  <si>
    <t>ASOCIACION DE MUNICPIOS AFRODESCENDIENTE DE LA COSTA CARIBE</t>
  </si>
  <si>
    <t xml:space="preserve">ALCALDIA MUNICIPAL DEL SUAN </t>
  </si>
  <si>
    <t>016-2015</t>
  </si>
  <si>
    <t>048-2018</t>
  </si>
  <si>
    <t>006-2015</t>
  </si>
  <si>
    <t>ATENCION A NIÑOS Y NIÑAS MENORES DE 5 AÑOS Y A LAS FAMILIAS EN SITUACION DE VULNERABILIDAD DEL SECTOR DE NELSON MANDELA Y EL POZON DE LA CIUDAD DE CARTAGENA DE INDIAS DEPARTAMENTO DE BOLIVAR</t>
  </si>
  <si>
    <t>AUNAR ESFUERZOS PARA BRINDAR ATENCION A LOS NIÑOS Y NIÑAS MENORES DE 5 AÑOS PARA LA PROMOCION DEL DESARROLLO INTEGRAL DE LA PRIMERA INFANCIA EN EL MARCO DE PROYECTO DENOMINADO FORTALECIMIENTO DE LA ESTRATEGIA DE LA ATENCION INTEGRAL DE LA PRIMERA INFANCIA EN EL MUNICIPIO DEL SUAN ATLANTICO</t>
  </si>
  <si>
    <t xml:space="preserve">SERGIO LUIS DELGHANS HERNANDEZ </t>
  </si>
  <si>
    <t>CRA. 51A 17 – 38 EDIF. ELSA REGINA</t>
  </si>
  <si>
    <t>corpoeducar2018@gmail.com</t>
  </si>
  <si>
    <t>44003362020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</si>
  <si>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</si>
  <si>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UT EDUCANDO PARA LA INFANCIA</t>
  </si>
  <si>
    <t>ALCALDIA MUNICIPAL DE LURUACO</t>
  </si>
  <si>
    <t>019-2015</t>
  </si>
  <si>
    <t>ATENCION INTEGRAL A LA PRIMERA INFANCIA EN LURUACO ATLANTICO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</si>
</sst>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D16" sqref="D1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71" t="str">
        <f>HYPERLINK("#Integrante_1!A109","CAPACIDAD RESIDUAL")</f>
        <v>CAPACIDAD RESIDUAL</v>
      </c>
      <c r="F8" s="272"/>
      <c r="G8" s="27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71" t="str">
        <f>HYPERLINK("#Integrante_1!A162","TALENTO HUMANO")</f>
        <v>TALENTO HUMANO</v>
      </c>
      <c r="F9" s="272"/>
      <c r="G9" s="27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71" t="str">
        <f>HYPERLINK("#Integrante_1!F162","INFRAESTRUCTURA")</f>
        <v>INFRAESTRUCTURA</v>
      </c>
      <c r="F10" s="272"/>
      <c r="G10" s="27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2717</v>
      </c>
      <c r="D15" s="35"/>
      <c r="E15" s="35"/>
      <c r="F15" s="5"/>
      <c r="G15" s="32" t="s">
        <v>1168</v>
      </c>
      <c r="H15" s="105" t="s">
        <v>208</v>
      </c>
      <c r="I15" s="32" t="s">
        <v>2629</v>
      </c>
      <c r="J15" s="110" t="s">
        <v>2637</v>
      </c>
      <c r="L15" s="268" t="s">
        <v>8</v>
      </c>
      <c r="M15" s="268"/>
      <c r="N15" s="184">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98" t="s">
        <v>2730</v>
      </c>
      <c r="G20" s="5"/>
      <c r="H20" s="274"/>
      <c r="I20" s="150" t="s">
        <v>208</v>
      </c>
      <c r="J20" s="151" t="s">
        <v>229</v>
      </c>
      <c r="K20" s="152">
        <v>4083078569</v>
      </c>
      <c r="L20" s="153"/>
      <c r="M20" s="153">
        <v>44561</v>
      </c>
      <c r="N20" s="136">
        <f>+(M20-L20)/30</f>
        <v>1485.3666666666666</v>
      </c>
      <c r="O20" s="139"/>
      <c r="U20" s="135"/>
      <c r="V20" s="107">
        <f ca="1">NOW()</f>
        <v>44193.921432523151</v>
      </c>
      <c r="W20" s="107">
        <f ca="1">NOW()</f>
        <v>44193.921432523151</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str">
        <f>VLOOKUP(B20,EAS!A2:B1439,2,0)</f>
        <v>CORPORACION SOCIOCULTURAL AFRODECENDIENTE ATAOLE</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t="s">
        <v>2681</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2684</v>
      </c>
      <c r="E48" s="146">
        <v>42079</v>
      </c>
      <c r="F48" s="146">
        <v>42369</v>
      </c>
      <c r="G48" s="173">
        <f>IF(AND(E48&lt;&gt;"",F48&lt;&gt;""),((F48-E48)/30),"")</f>
        <v>9.6666666666666661</v>
      </c>
      <c r="H48" s="116" t="s">
        <v>2702</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2683</v>
      </c>
      <c r="C49" s="114" t="s">
        <v>31</v>
      </c>
      <c r="D49" s="112" t="s">
        <v>2685</v>
      </c>
      <c r="E49" s="146">
        <v>42401</v>
      </c>
      <c r="F49" s="146">
        <v>42719</v>
      </c>
      <c r="G49" s="173">
        <f t="shared" ref="G49:G107" si="2">IF(AND(E49&lt;&gt;"",F49&lt;&gt;""),((F49-E49)/30),"")</f>
        <v>10.6</v>
      </c>
      <c r="H49" s="116" t="s">
        <v>2703</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2683</v>
      </c>
      <c r="C50" s="114" t="s">
        <v>31</v>
      </c>
      <c r="D50" s="112" t="s">
        <v>2686</v>
      </c>
      <c r="E50" s="146">
        <v>42675</v>
      </c>
      <c r="F50" s="146">
        <v>43312</v>
      </c>
      <c r="G50" s="173">
        <f t="shared" si="2"/>
        <v>21.233333333333334</v>
      </c>
      <c r="H50" s="121" t="s">
        <v>2704</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2683</v>
      </c>
      <c r="C51" s="114" t="s">
        <v>31</v>
      </c>
      <c r="D51" s="112" t="s">
        <v>2687</v>
      </c>
      <c r="E51" s="146">
        <v>42580</v>
      </c>
      <c r="F51" s="146">
        <v>42719</v>
      </c>
      <c r="G51" s="173">
        <f t="shared" si="2"/>
        <v>4.6333333333333337</v>
      </c>
      <c r="H51" s="116" t="s">
        <v>2703</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2683</v>
      </c>
      <c r="C52" s="114" t="s">
        <v>31</v>
      </c>
      <c r="D52" s="112" t="s">
        <v>2688</v>
      </c>
      <c r="E52" s="146">
        <v>42580</v>
      </c>
      <c r="F52" s="146">
        <v>42719</v>
      </c>
      <c r="G52" s="173">
        <f t="shared" si="2"/>
        <v>4.6333333333333337</v>
      </c>
      <c r="H52" s="121" t="s">
        <v>2703</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2683</v>
      </c>
      <c r="C53" s="114" t="s">
        <v>31</v>
      </c>
      <c r="D53" s="112" t="s">
        <v>2689</v>
      </c>
      <c r="E53" s="146">
        <v>42720</v>
      </c>
      <c r="F53" s="146">
        <v>43084</v>
      </c>
      <c r="G53" s="173">
        <f t="shared" si="2"/>
        <v>12.133333333333333</v>
      </c>
      <c r="H53" s="121" t="s">
        <v>2705</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2683</v>
      </c>
      <c r="C54" s="114" t="s">
        <v>31</v>
      </c>
      <c r="D54" s="112" t="s">
        <v>2689</v>
      </c>
      <c r="E54" s="146">
        <v>42720</v>
      </c>
      <c r="F54" s="146">
        <v>43084</v>
      </c>
      <c r="G54" s="173">
        <f t="shared" si="2"/>
        <v>12.133333333333333</v>
      </c>
      <c r="H54" s="116" t="s">
        <v>2705</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2683</v>
      </c>
      <c r="C55" s="114" t="s">
        <v>31</v>
      </c>
      <c r="D55" s="112" t="s">
        <v>2690</v>
      </c>
      <c r="E55" s="146">
        <v>42720</v>
      </c>
      <c r="F55" s="146">
        <v>43084</v>
      </c>
      <c r="G55" s="173">
        <f t="shared" si="2"/>
        <v>12.133333333333333</v>
      </c>
      <c r="H55" s="116" t="s">
        <v>2705</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2683</v>
      </c>
      <c r="C56" s="114" t="s">
        <v>31</v>
      </c>
      <c r="D56" s="112" t="s">
        <v>2690</v>
      </c>
      <c r="E56" s="146">
        <v>42720</v>
      </c>
      <c r="F56" s="146">
        <v>43084</v>
      </c>
      <c r="G56" s="173">
        <f t="shared" si="2"/>
        <v>12.133333333333333</v>
      </c>
      <c r="H56" s="116" t="s">
        <v>2705</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2683</v>
      </c>
      <c r="C57" s="65" t="s">
        <v>31</v>
      </c>
      <c r="D57" s="63" t="s">
        <v>2691</v>
      </c>
      <c r="E57" s="146">
        <v>42410</v>
      </c>
      <c r="F57" s="146">
        <v>42719</v>
      </c>
      <c r="G57" s="173">
        <f t="shared" si="2"/>
        <v>10.3</v>
      </c>
      <c r="H57" s="64" t="s">
        <v>2703</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2683</v>
      </c>
      <c r="C58" s="65" t="s">
        <v>31</v>
      </c>
      <c r="D58" s="63" t="s">
        <v>2692</v>
      </c>
      <c r="E58" s="146">
        <v>43071</v>
      </c>
      <c r="F58" s="146">
        <v>43404</v>
      </c>
      <c r="G58" s="173">
        <f t="shared" si="2"/>
        <v>11.1</v>
      </c>
      <c r="H58" s="64" t="s">
        <v>2706</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2683</v>
      </c>
      <c r="C59" s="65" t="s">
        <v>31</v>
      </c>
      <c r="D59" s="63" t="s">
        <v>2693</v>
      </c>
      <c r="E59" s="146">
        <v>42426</v>
      </c>
      <c r="F59" s="146">
        <v>42735</v>
      </c>
      <c r="G59" s="173">
        <f t="shared" si="2"/>
        <v>10.3</v>
      </c>
      <c r="H59" s="64" t="s">
        <v>2707</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2683</v>
      </c>
      <c r="C60" s="65" t="s">
        <v>31</v>
      </c>
      <c r="D60" s="63" t="s">
        <v>2694</v>
      </c>
      <c r="E60" s="146">
        <v>43085</v>
      </c>
      <c r="F60" s="146">
        <v>43312</v>
      </c>
      <c r="G60" s="173">
        <f t="shared" si="2"/>
        <v>7.5666666666666664</v>
      </c>
      <c r="H60" s="64" t="s">
        <v>2708</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2683</v>
      </c>
      <c r="C61" s="65" t="s">
        <v>31</v>
      </c>
      <c r="D61" s="63" t="s">
        <v>2694</v>
      </c>
      <c r="E61" s="146">
        <v>43085</v>
      </c>
      <c r="F61" s="146">
        <v>43312</v>
      </c>
      <c r="G61" s="173">
        <f t="shared" si="2"/>
        <v>7.5666666666666664</v>
      </c>
      <c r="H61" s="64" t="s">
        <v>2708</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2683</v>
      </c>
      <c r="C62" s="65" t="s">
        <v>31</v>
      </c>
      <c r="D62" s="63" t="s">
        <v>2695</v>
      </c>
      <c r="E62" s="146">
        <v>43405</v>
      </c>
      <c r="F62" s="146">
        <v>43434</v>
      </c>
      <c r="G62" s="173">
        <f t="shared" si="2"/>
        <v>0.96666666666666667</v>
      </c>
      <c r="H62" s="64" t="s">
        <v>2706</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2683</v>
      </c>
      <c r="C63" s="65" t="s">
        <v>31</v>
      </c>
      <c r="D63" s="63" t="s">
        <v>2695</v>
      </c>
      <c r="E63" s="146">
        <v>43405</v>
      </c>
      <c r="F63" s="146">
        <v>43434</v>
      </c>
      <c r="G63" s="173">
        <f t="shared" si="2"/>
        <v>0.96666666666666667</v>
      </c>
      <c r="H63" s="64" t="s">
        <v>2706</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2683</v>
      </c>
      <c r="C64" s="65" t="s">
        <v>31</v>
      </c>
      <c r="D64" s="63" t="s">
        <v>2696</v>
      </c>
      <c r="E64" s="146">
        <v>43405</v>
      </c>
      <c r="F64" s="146">
        <v>43434</v>
      </c>
      <c r="G64" s="173">
        <f t="shared" si="2"/>
        <v>0.96666666666666667</v>
      </c>
      <c r="H64" s="64" t="s">
        <v>2706</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2683</v>
      </c>
      <c r="C65" s="65" t="s">
        <v>31</v>
      </c>
      <c r="D65" s="63" t="s">
        <v>2697</v>
      </c>
      <c r="E65" s="146">
        <v>43124</v>
      </c>
      <c r="F65" s="146">
        <v>43312</v>
      </c>
      <c r="G65" s="173">
        <f t="shared" si="2"/>
        <v>6.2666666666666666</v>
      </c>
      <c r="H65" s="64" t="s">
        <v>2709</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2683</v>
      </c>
      <c r="C66" s="65" t="s">
        <v>31</v>
      </c>
      <c r="D66" s="63" t="s">
        <v>2698</v>
      </c>
      <c r="E66" s="146">
        <v>43305</v>
      </c>
      <c r="F66" s="146">
        <v>43465</v>
      </c>
      <c r="G66" s="173">
        <f t="shared" si="2"/>
        <v>5.333333333333333</v>
      </c>
      <c r="H66" s="64" t="s">
        <v>2709</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2683</v>
      </c>
      <c r="C67" s="65" t="s">
        <v>31</v>
      </c>
      <c r="D67" s="63" t="s">
        <v>2697</v>
      </c>
      <c r="E67" s="146">
        <v>43124</v>
      </c>
      <c r="F67" s="146">
        <v>43312</v>
      </c>
      <c r="G67" s="173">
        <f t="shared" si="2"/>
        <v>6.2666666666666666</v>
      </c>
      <c r="H67" s="64" t="s">
        <v>2709</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2683</v>
      </c>
      <c r="C68" s="126" t="s">
        <v>31</v>
      </c>
      <c r="D68" s="123" t="s">
        <v>2697</v>
      </c>
      <c r="E68" s="146">
        <v>43124</v>
      </c>
      <c r="F68" s="146">
        <v>43312</v>
      </c>
      <c r="G68" s="173">
        <f t="shared" si="2"/>
        <v>6.2666666666666666</v>
      </c>
      <c r="H68" s="124" t="s">
        <v>2709</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2683</v>
      </c>
      <c r="C69" s="126" t="s">
        <v>31</v>
      </c>
      <c r="D69" s="123" t="s">
        <v>2697</v>
      </c>
      <c r="E69" s="146">
        <v>43124</v>
      </c>
      <c r="F69" s="146">
        <v>43312</v>
      </c>
      <c r="G69" s="173">
        <f t="shared" si="2"/>
        <v>6.2666666666666666</v>
      </c>
      <c r="H69" s="124" t="s">
        <v>2709</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2683</v>
      </c>
      <c r="C70" s="126" t="s">
        <v>31</v>
      </c>
      <c r="D70" s="123" t="s">
        <v>2698</v>
      </c>
      <c r="E70" s="146">
        <v>43305</v>
      </c>
      <c r="F70" s="146">
        <v>43465</v>
      </c>
      <c r="G70" s="173">
        <f t="shared" si="2"/>
        <v>5.333333333333333</v>
      </c>
      <c r="H70" s="124" t="s">
        <v>2709</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2683</v>
      </c>
      <c r="C71" s="126" t="s">
        <v>31</v>
      </c>
      <c r="D71" s="123" t="s">
        <v>2698</v>
      </c>
      <c r="E71" s="146">
        <v>43305</v>
      </c>
      <c r="F71" s="146">
        <v>43465</v>
      </c>
      <c r="G71" s="173">
        <f t="shared" si="2"/>
        <v>5.333333333333333</v>
      </c>
      <c r="H71" s="124" t="s">
        <v>2709</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2683</v>
      </c>
      <c r="C72" s="126" t="s">
        <v>31</v>
      </c>
      <c r="D72" s="123" t="s">
        <v>2698</v>
      </c>
      <c r="E72" s="146">
        <v>43305</v>
      </c>
      <c r="F72" s="146">
        <v>43465</v>
      </c>
      <c r="G72" s="173">
        <f t="shared" si="2"/>
        <v>5.333333333333333</v>
      </c>
      <c r="H72" s="124" t="s">
        <v>2709</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2683</v>
      </c>
      <c r="C73" s="126" t="s">
        <v>31</v>
      </c>
      <c r="D73" s="123" t="s">
        <v>2697</v>
      </c>
      <c r="E73" s="146">
        <v>43124</v>
      </c>
      <c r="F73" s="146">
        <v>43312</v>
      </c>
      <c r="G73" s="173">
        <f t="shared" si="2"/>
        <v>6.2666666666666666</v>
      </c>
      <c r="H73" s="124" t="s">
        <v>2709</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2683</v>
      </c>
      <c r="C74" s="126" t="s">
        <v>31</v>
      </c>
      <c r="D74" s="123" t="s">
        <v>2698</v>
      </c>
      <c r="E74" s="146">
        <v>43305</v>
      </c>
      <c r="F74" s="146">
        <v>43465</v>
      </c>
      <c r="G74" s="173">
        <f t="shared" si="2"/>
        <v>5.333333333333333</v>
      </c>
      <c r="H74" s="124" t="s">
        <v>2709</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2683</v>
      </c>
      <c r="C75" s="126" t="s">
        <v>31</v>
      </c>
      <c r="D75" s="123" t="s">
        <v>2699</v>
      </c>
      <c r="E75" s="146">
        <v>43791</v>
      </c>
      <c r="F75" s="146">
        <v>43822</v>
      </c>
      <c r="G75" s="173">
        <f t="shared" si="2"/>
        <v>1.0333333333333334</v>
      </c>
      <c r="H75" s="124" t="s">
        <v>2710</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2683</v>
      </c>
      <c r="C76" s="126" t="s">
        <v>31</v>
      </c>
      <c r="D76" s="123" t="s">
        <v>2699</v>
      </c>
      <c r="E76" s="146">
        <v>43791</v>
      </c>
      <c r="F76" s="146">
        <v>43822</v>
      </c>
      <c r="G76" s="173">
        <f t="shared" si="2"/>
        <v>1.0333333333333334</v>
      </c>
      <c r="H76" s="124" t="s">
        <v>2710</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2683</v>
      </c>
      <c r="C77" s="126" t="s">
        <v>31</v>
      </c>
      <c r="D77" s="123" t="s">
        <v>2700</v>
      </c>
      <c r="E77" s="146">
        <v>43922</v>
      </c>
      <c r="F77" s="146">
        <v>44165</v>
      </c>
      <c r="G77" s="173">
        <f t="shared" si="2"/>
        <v>8.1</v>
      </c>
      <c r="H77" s="124" t="s">
        <v>2711</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2683</v>
      </c>
      <c r="C78" s="126" t="s">
        <v>31</v>
      </c>
      <c r="D78" s="123" t="s">
        <v>2701</v>
      </c>
      <c r="E78" s="146">
        <v>43922</v>
      </c>
      <c r="F78" s="146">
        <v>44165</v>
      </c>
      <c r="G78" s="173">
        <f t="shared" si="2"/>
        <v>8.1</v>
      </c>
      <c r="H78" s="124" t="s">
        <v>2711</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2712</v>
      </c>
      <c r="E114" s="146">
        <v>43884</v>
      </c>
      <c r="F114" s="146">
        <v>44196</v>
      </c>
      <c r="G114" s="173">
        <f>IF(AND(E114&lt;&gt;"",F114&lt;&gt;""),((F114-E114)/30),"")</f>
        <v>10.4</v>
      </c>
      <c r="H114" s="124" t="s">
        <v>2713</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3" t="s">
        <v>2648</v>
      </c>
      <c r="J167" s="244"/>
      <c r="K167" s="244"/>
      <c r="L167" s="244"/>
      <c r="M167" s="244"/>
      <c r="N167" s="244"/>
      <c r="O167" s="245"/>
      <c r="U167" s="51"/>
    </row>
    <row r="168" spans="1:28" x14ac:dyDescent="0.25">
      <c r="A168" s="9"/>
      <c r="B168" s="213" t="s">
        <v>2662</v>
      </c>
      <c r="C168" s="213"/>
      <c r="D168" s="213"/>
      <c r="E168" s="8"/>
      <c r="F168" s="5"/>
      <c r="H168" s="83" t="s">
        <v>2661</v>
      </c>
      <c r="I168" s="243"/>
      <c r="J168" s="244"/>
      <c r="K168" s="244"/>
      <c r="L168" s="244"/>
      <c r="M168" s="244"/>
      <c r="N168" s="244"/>
      <c r="O168" s="24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2677</v>
      </c>
      <c r="B172" s="211"/>
      <c r="C172" s="211"/>
      <c r="D172" s="211"/>
      <c r="E172" s="211"/>
      <c r="F172" s="211"/>
      <c r="G172" s="211"/>
      <c r="H172" s="211"/>
      <c r="I172" s="211"/>
      <c r="J172" s="211"/>
      <c r="K172" s="211"/>
      <c r="L172" s="211"/>
      <c r="M172" s="211"/>
      <c r="N172" s="211"/>
      <c r="O172" s="212"/>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2670</v>
      </c>
      <c r="C176" s="199"/>
      <c r="D176" s="199"/>
      <c r="E176" s="199"/>
      <c r="F176" s="199"/>
      <c r="G176" s="199"/>
      <c r="H176" s="20"/>
      <c r="I176" s="206" t="s">
        <v>2674</v>
      </c>
      <c r="J176" s="207"/>
      <c r="K176" s="207"/>
      <c r="L176" s="207"/>
      <c r="M176" s="207"/>
      <c r="O176" s="186" t="str">
        <f>HYPERLINK("#Integrante_1!A1","INICIO")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2679</v>
      </c>
      <c r="O177" s="8"/>
      <c r="Q177" s="19"/>
      <c r="R177" s="28"/>
      <c r="S177" s="28" t="s">
        <v>2619</v>
      </c>
      <c r="T177" s="19"/>
      <c r="U177" s="19"/>
      <c r="V177" s="19"/>
      <c r="W177" s="19"/>
      <c r="X177" s="19"/>
      <c r="Y177" s="19"/>
      <c r="Z177" s="19"/>
      <c r="AA177" s="19"/>
      <c r="AB177" s="19"/>
    </row>
    <row r="178" spans="1:28" ht="23.25" x14ac:dyDescent="0.25">
      <c r="A178" s="9"/>
      <c r="B178" s="203"/>
      <c r="C178" s="204"/>
      <c r="D178" s="205"/>
      <c r="E178" s="28" t="s">
        <v>2621</v>
      </c>
      <c r="F178" s="28" t="s">
        <v>2622</v>
      </c>
      <c r="G178" s="28" t="s">
        <v>2623</v>
      </c>
      <c r="H178" s="5"/>
      <c r="I178" s="254"/>
      <c r="J178" s="255"/>
      <c r="K178" s="255"/>
      <c r="L178" s="256"/>
      <c r="M178" s="261"/>
      <c r="O178" s="8"/>
      <c r="Q178" s="19"/>
      <c r="R178" s="28" t="s">
        <v>2623</v>
      </c>
      <c r="S178" s="28" t="s">
        <v>2621</v>
      </c>
      <c r="T178" s="19"/>
      <c r="U178" s="19"/>
      <c r="V178" s="19"/>
      <c r="W178" s="19"/>
      <c r="X178" s="19"/>
      <c r="Y178" s="19"/>
      <c r="Z178" s="19"/>
      <c r="AA178" s="19"/>
      <c r="AB178" s="19"/>
    </row>
    <row r="179" spans="1:28" ht="23.25" x14ac:dyDescent="0.25">
      <c r="A179" s="9"/>
      <c r="B179" s="252" t="s">
        <v>2670</v>
      </c>
      <c r="C179" s="252"/>
      <c r="D179" s="252"/>
      <c r="E179" s="24">
        <v>0.02</v>
      </c>
      <c r="F179" s="179">
        <v>1.4999999999999999E-2</v>
      </c>
      <c r="G179" s="180">
        <f>IF(F179&gt;0,SUM(E179+F179),"")</f>
        <v>3.5000000000000003E-2</v>
      </c>
      <c r="H179" s="5"/>
      <c r="I179" s="257" t="s">
        <v>2674</v>
      </c>
      <c r="J179" s="258"/>
      <c r="K179" s="258"/>
      <c r="L179" s="259"/>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142907749.91500002</v>
      </c>
      <c r="F185" s="94"/>
      <c r="G185" s="95"/>
      <c r="H185" s="90"/>
      <c r="I185" s="92" t="s">
        <v>2632</v>
      </c>
      <c r="J185" s="185">
        <f>M179</f>
        <v>0.02</v>
      </c>
      <c r="K185" s="253" t="s">
        <v>2633</v>
      </c>
      <c r="L185" s="253"/>
      <c r="M185" s="96">
        <f>+J185*K20</f>
        <v>81661571.379999995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6" t="s">
        <v>2641</v>
      </c>
      <c r="C192" s="226"/>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2714</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8" t="s">
        <v>2663</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2714</v>
      </c>
      <c r="D211" s="21"/>
      <c r="G211" s="27" t="s">
        <v>2625</v>
      </c>
      <c r="H211" s="149" t="s">
        <v>2715</v>
      </c>
      <c r="J211" s="27" t="s">
        <v>2627</v>
      </c>
      <c r="K211" s="149" t="s">
        <v>2715</v>
      </c>
      <c r="L211" s="21"/>
      <c r="M211" s="21"/>
      <c r="N211" s="21"/>
      <c r="O211" s="8"/>
    </row>
    <row r="212" spans="1:15" x14ac:dyDescent="0.25">
      <c r="A212" s="9"/>
      <c r="B212" s="27" t="s">
        <v>2624</v>
      </c>
      <c r="C212" s="148" t="s">
        <v>2714</v>
      </c>
      <c r="D212" s="21"/>
      <c r="G212" s="27" t="s">
        <v>2626</v>
      </c>
      <c r="H212" s="149">
        <v>3105496668</v>
      </c>
      <c r="J212" s="27" t="s">
        <v>2628</v>
      </c>
      <c r="K212" s="148"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40" zoomScale="85" zoomScaleNormal="85" zoomScaleSheetLayoutView="40" zoomScalePageLayoutView="40" workbookViewId="0">
      <selection activeCell="O52" sqref="O5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71" t="str">
        <f>HYPERLINK("#Integrante_2!A109","CAPACIDAD RESIDUAL")</f>
        <v>CAPACIDAD RESIDUAL</v>
      </c>
      <c r="F8" s="272"/>
      <c r="G8" s="27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71" t="str">
        <f>HYPERLINK("#Integrante_2!A162","TALENTO HUMANO")</f>
        <v>TALENTO HUMANO</v>
      </c>
      <c r="F9" s="272"/>
      <c r="G9" s="27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71" t="str">
        <f>HYPERLINK("#Integrante_2!F162","INFRAESTRUCTURA")</f>
        <v>INFRAESTRUCTURA</v>
      </c>
      <c r="F10" s="272"/>
      <c r="G10" s="27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2717</v>
      </c>
      <c r="D15" s="35"/>
      <c r="E15" s="35"/>
      <c r="F15" s="5"/>
      <c r="G15" s="32" t="s">
        <v>1168</v>
      </c>
      <c r="H15" s="105" t="s">
        <v>208</v>
      </c>
      <c r="I15" s="32" t="s">
        <v>2629</v>
      </c>
      <c r="J15" s="110" t="s">
        <v>2637</v>
      </c>
      <c r="L15" s="268" t="s">
        <v>8</v>
      </c>
      <c r="M15" s="268"/>
      <c r="N15" s="184">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v>806013417</v>
      </c>
      <c r="C20" s="5"/>
      <c r="D20" s="169"/>
      <c r="E20" s="161" t="s">
        <v>2669</v>
      </c>
      <c r="F20" s="198" t="s">
        <v>2730</v>
      </c>
      <c r="G20" s="5"/>
      <c r="H20" s="274"/>
      <c r="I20" s="150" t="s">
        <v>208</v>
      </c>
      <c r="J20" s="151" t="s">
        <v>229</v>
      </c>
      <c r="K20" s="152">
        <v>4083078569</v>
      </c>
      <c r="L20" s="153"/>
      <c r="M20" s="153">
        <v>44561</v>
      </c>
      <c r="N20" s="136">
        <f>+(M20-L20)/30</f>
        <v>1485.3666666666666</v>
      </c>
      <c r="O20" s="139"/>
      <c r="U20" s="135"/>
      <c r="V20" s="107">
        <f ca="1">NOW()</f>
        <v>44193.921432523151</v>
      </c>
      <c r="W20" s="107">
        <f ca="1">NOW()</f>
        <v>44193.921432523151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str">
        <f>VLOOKUP(B20,EAS!A2:B1439,2,0)</f>
        <v>CORPORACION PARA EL DESARROLLO ETNOCULTURAL EDUCAR</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t="s">
        <v>2681</v>
      </c>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2718</v>
      </c>
      <c r="C48" s="126" t="s">
        <v>31</v>
      </c>
      <c r="D48" s="123" t="s">
        <v>2720</v>
      </c>
      <c r="E48" s="146">
        <v>42025</v>
      </c>
      <c r="F48" s="146">
        <v>42354</v>
      </c>
      <c r="G48" s="173">
        <f>IF(AND(E48&lt;&gt;"",F48&lt;&gt;""),((F48-E48)/30),"")</f>
        <v>10.966666666666667</v>
      </c>
      <c r="H48" s="124" t="s">
        <v>2723</v>
      </c>
      <c r="I48" s="123" t="s">
        <v>208</v>
      </c>
      <c r="J48" s="123" t="s">
        <v>210</v>
      </c>
      <c r="K48" s="125">
        <v>462000000</v>
      </c>
      <c r="L48" s="126" t="s">
        <v>1148</v>
      </c>
      <c r="M48" s="182">
        <v>1</v>
      </c>
      <c r="N48" s="126" t="s">
        <v>27</v>
      </c>
      <c r="O48" s="126" t="s">
        <v>26</v>
      </c>
      <c r="P48" s="80"/>
    </row>
    <row r="49" spans="1:16" s="6" customFormat="1" ht="24.75" customHeight="1" x14ac:dyDescent="0.25">
      <c r="A49" s="144">
        <v>2</v>
      </c>
      <c r="B49" s="124" t="s">
        <v>2718</v>
      </c>
      <c r="C49" s="126" t="s">
        <v>31</v>
      </c>
      <c r="D49" s="123" t="s">
        <v>2721</v>
      </c>
      <c r="E49" s="146">
        <v>43119</v>
      </c>
      <c r="F49" s="146">
        <v>43454</v>
      </c>
      <c r="G49" s="173">
        <f t="shared" ref="G49:G107" si="1">IF(AND(E49&lt;&gt;"",F49&lt;&gt;""),((F49-E49)/30),"")</f>
        <v>11.166666666666666</v>
      </c>
      <c r="H49" s="124" t="s">
        <v>2723</v>
      </c>
      <c r="I49" s="123" t="s">
        <v>208</v>
      </c>
      <c r="J49" s="123" t="s">
        <v>210</v>
      </c>
      <c r="K49" s="125">
        <v>564300000</v>
      </c>
      <c r="L49" s="126" t="s">
        <v>1148</v>
      </c>
      <c r="M49" s="182">
        <v>1</v>
      </c>
      <c r="N49" s="126" t="s">
        <v>27</v>
      </c>
      <c r="O49" s="126" t="s">
        <v>26</v>
      </c>
      <c r="P49" s="80"/>
    </row>
    <row r="50" spans="1:16" s="6" customFormat="1" ht="24.75" customHeight="1" x14ac:dyDescent="0.25">
      <c r="A50" s="144">
        <v>3</v>
      </c>
      <c r="B50" s="124" t="s">
        <v>2719</v>
      </c>
      <c r="C50" s="126" t="s">
        <v>31</v>
      </c>
      <c r="D50" s="123" t="s">
        <v>2722</v>
      </c>
      <c r="E50" s="146">
        <v>42023</v>
      </c>
      <c r="F50" s="146">
        <v>42308</v>
      </c>
      <c r="G50" s="173">
        <f t="shared" si="1"/>
        <v>9.5</v>
      </c>
      <c r="H50" s="121" t="s">
        <v>2724</v>
      </c>
      <c r="I50" s="123" t="s">
        <v>163</v>
      </c>
      <c r="J50" s="123" t="s">
        <v>184</v>
      </c>
      <c r="K50" s="125">
        <v>718200000</v>
      </c>
      <c r="L50" s="126" t="s">
        <v>1148</v>
      </c>
      <c r="M50" s="182">
        <v>1</v>
      </c>
      <c r="N50" s="126" t="s">
        <v>27</v>
      </c>
      <c r="O50" s="126" t="s">
        <v>26</v>
      </c>
      <c r="P50" s="80"/>
    </row>
    <row r="51" spans="1:16" s="6" customFormat="1" ht="24.75" customHeight="1" outlineLevel="1" x14ac:dyDescent="0.25">
      <c r="A51" s="144">
        <v>4</v>
      </c>
      <c r="B51" s="124" t="s">
        <v>2731</v>
      </c>
      <c r="C51" s="126" t="s">
        <v>31</v>
      </c>
      <c r="D51" s="123" t="s">
        <v>2732</v>
      </c>
      <c r="E51" s="146">
        <v>42432</v>
      </c>
      <c r="F51" s="146">
        <v>42678</v>
      </c>
      <c r="G51" s="173">
        <f t="shared" si="1"/>
        <v>8.1999999999999993</v>
      </c>
      <c r="H51" s="121" t="s">
        <v>2733</v>
      </c>
      <c r="I51" s="123" t="s">
        <v>163</v>
      </c>
      <c r="J51" s="123" t="s">
        <v>171</v>
      </c>
      <c r="K51" s="125">
        <v>824500000</v>
      </c>
      <c r="L51" s="126" t="s">
        <v>1148</v>
      </c>
      <c r="M51" s="182">
        <v>1</v>
      </c>
      <c r="N51" s="126" t="s">
        <v>27</v>
      </c>
      <c r="O51" s="126" t="s">
        <v>1148</v>
      </c>
      <c r="P51" s="80"/>
    </row>
    <row r="52" spans="1:16" s="7" customFormat="1" ht="24.75" customHeight="1" outlineLevel="1" x14ac:dyDescent="0.25">
      <c r="A52" s="145">
        <v>5</v>
      </c>
      <c r="B52" s="124"/>
      <c r="C52" s="126" t="s">
        <v>31</v>
      </c>
      <c r="D52" s="123"/>
      <c r="E52" s="146"/>
      <c r="F52" s="146"/>
      <c r="G52" s="173" t="str">
        <f t="shared" si="1"/>
        <v/>
      </c>
      <c r="H52" s="121"/>
      <c r="I52" s="123"/>
      <c r="J52" s="123"/>
      <c r="K52" s="125"/>
      <c r="L52" s="126" t="s">
        <v>1148</v>
      </c>
      <c r="M52" s="182"/>
      <c r="N52" s="126"/>
      <c r="O52" s="126"/>
      <c r="P52" s="81"/>
    </row>
    <row r="53" spans="1:16" s="7" customFormat="1" ht="24.75" customHeight="1" outlineLevel="1" x14ac:dyDescent="0.25">
      <c r="A53" s="145">
        <v>6</v>
      </c>
      <c r="B53" s="124"/>
      <c r="C53" s="126" t="s">
        <v>31</v>
      </c>
      <c r="D53" s="123"/>
      <c r="E53" s="146"/>
      <c r="F53" s="146"/>
      <c r="G53" s="173" t="str">
        <f t="shared" si="1"/>
        <v/>
      </c>
      <c r="H53" s="121"/>
      <c r="I53" s="123"/>
      <c r="J53" s="123"/>
      <c r="K53" s="125"/>
      <c r="L53" s="126" t="s">
        <v>1148</v>
      </c>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2728</v>
      </c>
      <c r="E114" s="146">
        <v>44181</v>
      </c>
      <c r="F114" s="146">
        <v>44773</v>
      </c>
      <c r="G114" s="173">
        <f>IF(AND(E114&lt;&gt;"",F114&lt;&gt;""),((F114-E114)/30),"")</f>
        <v>19.733333333333334</v>
      </c>
      <c r="H114" s="124" t="s">
        <v>2729</v>
      </c>
      <c r="I114" s="123" t="s">
        <v>1154</v>
      </c>
      <c r="J114" s="123" t="s">
        <v>709</v>
      </c>
      <c r="K114" s="125">
        <v>967533848</v>
      </c>
      <c r="L114" s="102">
        <f>+IF(AND(K114&gt;0,O114="Ejecución"),(K114/877802)*Tabla283[[#This Row],[% participación]],IF(AND(K114&gt;0,O114&lt;&gt;"Ejecución"),"-",""))</f>
        <v>1102.2233351029047</v>
      </c>
      <c r="M114" s="126" t="s">
        <v>1148</v>
      </c>
      <c r="N114" s="182">
        <v>1</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ref="N118:N160" si="4">+IF(M118="No",1,IF(M118="Si","Ingrese %",""))</f>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3" t="s">
        <v>2648</v>
      </c>
      <c r="J167" s="244"/>
      <c r="K167" s="244"/>
      <c r="L167" s="244"/>
      <c r="M167" s="244"/>
      <c r="N167" s="244"/>
      <c r="O167" s="245"/>
      <c r="U167" s="51"/>
    </row>
    <row r="168" spans="1:28" x14ac:dyDescent="0.25">
      <c r="A168" s="9"/>
      <c r="B168" s="213" t="s">
        <v>2662</v>
      </c>
      <c r="C168" s="213"/>
      <c r="D168" s="213"/>
      <c r="E168" s="8"/>
      <c r="F168" s="5"/>
      <c r="H168" s="83" t="s">
        <v>2661</v>
      </c>
      <c r="I168" s="243"/>
      <c r="J168" s="244"/>
      <c r="K168" s="244"/>
      <c r="L168" s="244"/>
      <c r="M168" s="244"/>
      <c r="N168" s="244"/>
      <c r="O168" s="24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2677</v>
      </c>
      <c r="B172" s="211"/>
      <c r="C172" s="211"/>
      <c r="D172" s="211"/>
      <c r="E172" s="211"/>
      <c r="F172" s="211"/>
      <c r="G172" s="211"/>
      <c r="H172" s="211"/>
      <c r="I172" s="211"/>
      <c r="J172" s="211"/>
      <c r="K172" s="211"/>
      <c r="L172" s="211"/>
      <c r="M172" s="211"/>
      <c r="N172" s="211"/>
      <c r="O172" s="212"/>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2670</v>
      </c>
      <c r="C176" s="199"/>
      <c r="D176" s="199"/>
      <c r="E176" s="199"/>
      <c r="F176" s="199"/>
      <c r="G176" s="199"/>
      <c r="H176" s="20"/>
      <c r="I176" s="206" t="s">
        <v>2674</v>
      </c>
      <c r="J176" s="207"/>
      <c r="K176" s="207"/>
      <c r="L176" s="207"/>
      <c r="M176" s="207"/>
      <c r="O176" s="186" t="str">
        <f>HYPERLINK("#Integrante_2!A1","INICIO")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3.25" x14ac:dyDescent="0.25">
      <c r="A178" s="9"/>
      <c r="B178" s="203"/>
      <c r="C178" s="204"/>
      <c r="D178" s="205"/>
      <c r="E178" s="165" t="s">
        <v>2621</v>
      </c>
      <c r="F178" s="165" t="s">
        <v>2622</v>
      </c>
      <c r="G178" s="165" t="s">
        <v>2623</v>
      </c>
      <c r="H178" s="5"/>
      <c r="I178" s="203"/>
      <c r="J178" s="204"/>
      <c r="K178" s="204"/>
      <c r="L178" s="205"/>
      <c r="M178" s="261" t="s">
        <v>2622</v>
      </c>
      <c r="O178" s="8"/>
      <c r="Q178" s="19"/>
      <c r="R178" s="19"/>
      <c r="S178" s="165" t="s">
        <v>2623</v>
      </c>
      <c r="T178" s="19"/>
      <c r="U178" s="19"/>
      <c r="V178" s="19"/>
      <c r="W178" s="19"/>
      <c r="X178" s="19"/>
      <c r="Y178" s="19"/>
      <c r="Z178" s="19"/>
      <c r="AA178" s="19"/>
      <c r="AB178" s="19"/>
    </row>
    <row r="179" spans="1:28" ht="23.25" x14ac:dyDescent="0.25">
      <c r="A179" s="9"/>
      <c r="B179" s="252" t="s">
        <v>2670</v>
      </c>
      <c r="C179" s="252"/>
      <c r="D179" s="252"/>
      <c r="E179" s="24">
        <v>0.02</v>
      </c>
      <c r="F179" s="179">
        <v>0.03</v>
      </c>
      <c r="G179" s="180">
        <f>IF(F179&gt;0,SUM(E179+F179),"")</f>
        <v>0.05</v>
      </c>
      <c r="H179" s="5"/>
      <c r="I179" s="249" t="s">
        <v>2674</v>
      </c>
      <c r="J179" s="250"/>
      <c r="K179" s="250"/>
      <c r="L179" s="251"/>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204153928.45000002</v>
      </c>
      <c r="F185" s="94"/>
      <c r="G185" s="95"/>
      <c r="H185" s="90"/>
      <c r="I185" s="92" t="s">
        <v>2632</v>
      </c>
      <c r="J185" s="185">
        <f>M179</f>
        <v>0.02</v>
      </c>
      <c r="K185" s="253" t="s">
        <v>2633</v>
      </c>
      <c r="L185" s="253"/>
      <c r="M185" s="96">
        <f>+J185*K20</f>
        <v>81661571.379999995</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6" t="s">
        <v>2641</v>
      </c>
      <c r="C192" s="226"/>
      <c r="E192" s="5" t="s">
        <v>20</v>
      </c>
      <c r="H192" s="168" t="s">
        <v>24</v>
      </c>
      <c r="J192" s="5" t="s">
        <v>2642</v>
      </c>
      <c r="K192" s="5"/>
      <c r="M192" s="5"/>
      <c r="N192" s="5"/>
      <c r="O192" s="50"/>
      <c r="Q192" s="155"/>
      <c r="R192" s="156"/>
      <c r="S192" s="156"/>
      <c r="T192" s="155"/>
    </row>
    <row r="193" spans="1:18" x14ac:dyDescent="0.25">
      <c r="A193" s="9"/>
      <c r="C193" s="129">
        <v>43033</v>
      </c>
      <c r="D193" s="5"/>
      <c r="E193" s="128">
        <v>1479</v>
      </c>
      <c r="F193" s="5"/>
      <c r="G193" s="5"/>
      <c r="H193" s="148" t="s">
        <v>2725</v>
      </c>
      <c r="J193" s="5"/>
      <c r="K193" s="129">
        <v>44088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8" t="s">
        <v>2663</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2725</v>
      </c>
      <c r="D211" s="21"/>
      <c r="G211" s="27" t="s">
        <v>2625</v>
      </c>
      <c r="H211" s="196" t="s">
        <v>2726</v>
      </c>
      <c r="J211" s="27" t="s">
        <v>2627</v>
      </c>
      <c r="K211" s="196" t="s">
        <v>2726</v>
      </c>
      <c r="L211" s="21"/>
      <c r="M211" s="21"/>
      <c r="N211" s="21"/>
      <c r="O211" s="8"/>
    </row>
    <row r="212" spans="1:15" x14ac:dyDescent="0.25">
      <c r="A212" s="9"/>
      <c r="B212" s="27" t="s">
        <v>2624</v>
      </c>
      <c r="C212" s="195" t="s">
        <v>2725</v>
      </c>
      <c r="D212" s="21"/>
      <c r="G212" s="27" t="s">
        <v>2626</v>
      </c>
      <c r="H212" s="196">
        <v>3222049381</v>
      </c>
      <c r="J212" s="27" t="s">
        <v>2628</v>
      </c>
      <c r="K212" s="197"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71" t="str">
        <f>HYPERLINK("#Integrante_3!A109","CAPACIDAD RESIDUAL")</f>
        <v>CAPACIDAD RESIDUAL</v>
      </c>
      <c r="F8" s="272"/>
      <c r="G8" s="27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71" t="str">
        <f>HYPERLINK("#Integrante_3!A162","TALENTO HUMANO")</f>
        <v>TALENTO HUMANO</v>
      </c>
      <c r="F9" s="272"/>
      <c r="G9" s="27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71" t="str">
        <f>HYPERLINK("#Integrante_3!F162","INFRAESTRUCTURA")</f>
        <v>INFRAESTRUCTURA</v>
      </c>
      <c r="F10" s="272"/>
      <c r="G10" s="27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4"/>
      <c r="I20" s="150"/>
      <c r="J20" s="151"/>
      <c r="K20" s="152"/>
      <c r="L20" s="153"/>
      <c r="M20" s="153"/>
      <c r="N20" s="136">
        <f>+(M20-L20)/30</f>
        <v>0</v>
      </c>
      <c r="O20" s="139"/>
      <c r="U20" s="135"/>
      <c r="V20" s="107">
        <f ca="1">NOW()</f>
        <v>44193.921432523151</v>
      </c>
      <c r="W20" s="107">
        <f ca="1">NOW()</f>
        <v>44193.921432523151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e">
        <f>VLOOKUP(B20,EAS!A2:B1439,2,0)</f>
        <v>#N/A</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2662</v>
      </c>
      <c r="C166" s="213"/>
      <c r="D166" s="213"/>
      <c r="E166" s="8"/>
      <c r="F166" s="5"/>
      <c r="H166" s="83" t="s">
        <v>2661</v>
      </c>
      <c r="I166" s="243"/>
      <c r="J166" s="244"/>
      <c r="K166" s="244"/>
      <c r="L166" s="244"/>
      <c r="M166" s="244"/>
      <c r="N166" s="244"/>
      <c r="O166" s="24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2677</v>
      </c>
      <c r="B170" s="211"/>
      <c r="C170" s="211"/>
      <c r="D170" s="211"/>
      <c r="E170" s="211"/>
      <c r="F170" s="211"/>
      <c r="G170" s="211"/>
      <c r="H170" s="211"/>
      <c r="I170" s="211"/>
      <c r="J170" s="211"/>
      <c r="K170" s="211"/>
      <c r="L170" s="211"/>
      <c r="M170" s="211"/>
      <c r="N170" s="211"/>
      <c r="O170" s="212"/>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2670</v>
      </c>
      <c r="C174" s="199"/>
      <c r="D174" s="199"/>
      <c r="E174" s="199"/>
      <c r="F174" s="199"/>
      <c r="G174" s="199"/>
      <c r="H174" s="20"/>
      <c r="I174" s="206" t="s">
        <v>2674</v>
      </c>
      <c r="J174" s="207"/>
      <c r="K174" s="207"/>
      <c r="L174" s="207"/>
      <c r="M174" s="207"/>
      <c r="O174" s="186" t="str">
        <f>HYPERLINK("#Integrante_3!A1","INICIO")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2679</v>
      </c>
      <c r="O175" s="8"/>
      <c r="Q175" s="19"/>
      <c r="R175" s="165"/>
      <c r="S175" s="19"/>
      <c r="T175" s="19"/>
      <c r="U175" s="19"/>
      <c r="V175" s="19"/>
      <c r="W175" s="19"/>
      <c r="X175" s="19"/>
      <c r="Y175" s="19"/>
      <c r="Z175" s="19"/>
      <c r="AA175" s="19"/>
      <c r="AB175" s="19"/>
    </row>
    <row r="176" spans="1:28" ht="23.25" x14ac:dyDescent="0.25">
      <c r="A176" s="9"/>
      <c r="B176" s="203"/>
      <c r="C176" s="204"/>
      <c r="D176" s="205"/>
      <c r="E176" s="165" t="s">
        <v>2621</v>
      </c>
      <c r="F176" s="165" t="s">
        <v>2622</v>
      </c>
      <c r="G176" s="165" t="s">
        <v>2623</v>
      </c>
      <c r="H176" s="5"/>
      <c r="I176" s="203"/>
      <c r="J176" s="204"/>
      <c r="K176" s="204"/>
      <c r="L176" s="205"/>
      <c r="M176" s="261"/>
      <c r="O176" s="8"/>
      <c r="Q176" s="19"/>
      <c r="R176" s="165" t="s">
        <v>2623</v>
      </c>
      <c r="S176" s="19"/>
      <c r="T176" s="19"/>
      <c r="U176" s="19"/>
      <c r="V176" s="19"/>
      <c r="W176" s="19"/>
      <c r="X176" s="19"/>
      <c r="Y176" s="19"/>
      <c r="Z176" s="19"/>
      <c r="AA176" s="19"/>
      <c r="AB176" s="19"/>
    </row>
    <row r="177" spans="1:28" ht="23.25" x14ac:dyDescent="0.25">
      <c r="A177" s="9"/>
      <c r="B177" s="252" t="s">
        <v>2670</v>
      </c>
      <c r="C177" s="252"/>
      <c r="D177" s="252"/>
      <c r="E177" s="24">
        <v>0.02</v>
      </c>
      <c r="F177" s="179"/>
      <c r="G177" s="180" t="str">
        <f>IF(F177&gt;0,SUM(E177+F177),"")</f>
        <v/>
      </c>
      <c r="H177" s="5"/>
      <c r="I177" s="249" t="s">
        <v>2674</v>
      </c>
      <c r="J177" s="250"/>
      <c r="K177" s="250"/>
      <c r="L177" s="251"/>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6" t="s">
        <v>2641</v>
      </c>
      <c r="C190" s="22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8" t="s">
        <v>2663</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71" t="str">
        <f>HYPERLINK("#Integrante_4!A109","CAPACIDAD RESIDUAL")</f>
        <v>CAPACIDAD RESIDUAL</v>
      </c>
      <c r="F8" s="272"/>
      <c r="G8" s="27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71" t="str">
        <f>HYPERLINK("#Integrante_4!A162","TALENTO HUMANO")</f>
        <v>TALENTO HUMANO</v>
      </c>
      <c r="F9" s="272"/>
      <c r="G9" s="27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71" t="str">
        <f>HYPERLINK("#Integrante_4!F162","INFRAESTRUCTURA")</f>
        <v>INFRAESTRUCTURA</v>
      </c>
      <c r="F10" s="272"/>
      <c r="G10" s="27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4"/>
      <c r="I20" s="150"/>
      <c r="J20" s="151"/>
      <c r="K20" s="152"/>
      <c r="L20" s="153"/>
      <c r="M20" s="153"/>
      <c r="N20" s="136">
        <f>+(M20-L20)/30</f>
        <v>0</v>
      </c>
      <c r="O20" s="139"/>
      <c r="U20" s="135"/>
      <c r="V20" s="107">
        <f ca="1">NOW()</f>
        <v>44193.921432523151</v>
      </c>
      <c r="W20" s="107">
        <f ca="1">NOW()</f>
        <v>44193.921432523151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e">
        <f>VLOOKUP(B20,EAS!A2:B1439,2,0)</f>
        <v>#N/A</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2662</v>
      </c>
      <c r="C168" s="213"/>
      <c r="D168" s="213"/>
      <c r="E168" s="8"/>
      <c r="F168" s="5"/>
      <c r="H168" s="83" t="s">
        <v>2661</v>
      </c>
      <c r="I168" s="243"/>
      <c r="J168" s="244"/>
      <c r="K168" s="244"/>
      <c r="L168" s="244"/>
      <c r="M168" s="244"/>
      <c r="N168" s="244"/>
      <c r="O168" s="24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2677</v>
      </c>
      <c r="B172" s="211"/>
      <c r="C172" s="211"/>
      <c r="D172" s="211"/>
      <c r="E172" s="211"/>
      <c r="F172" s="211"/>
      <c r="G172" s="211"/>
      <c r="H172" s="211"/>
      <c r="I172" s="211"/>
      <c r="J172" s="211"/>
      <c r="K172" s="211"/>
      <c r="L172" s="211"/>
      <c r="M172" s="211"/>
      <c r="N172" s="211"/>
      <c r="O172" s="212"/>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2670</v>
      </c>
      <c r="C176" s="199"/>
      <c r="D176" s="199"/>
      <c r="E176" s="199"/>
      <c r="F176" s="199"/>
      <c r="G176" s="199"/>
      <c r="H176" s="20"/>
      <c r="I176" s="206" t="s">
        <v>2674</v>
      </c>
      <c r="J176" s="207"/>
      <c r="K176" s="207"/>
      <c r="L176" s="207"/>
      <c r="M176" s="207"/>
      <c r="O176" s="186" t="str">
        <f>HYPERLINK("#Integrante_4!A1","INICIO")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2679</v>
      </c>
      <c r="O177" s="8"/>
      <c r="Q177" s="19"/>
      <c r="R177" s="165"/>
      <c r="S177" s="19"/>
      <c r="T177" s="19"/>
      <c r="U177" s="19"/>
      <c r="V177" s="19"/>
      <c r="W177" s="19"/>
      <c r="X177" s="19"/>
      <c r="Y177" s="19"/>
      <c r="Z177" s="19"/>
      <c r="AA177" s="19"/>
      <c r="AB177" s="19"/>
    </row>
    <row r="178" spans="1:28" ht="23.25" x14ac:dyDescent="0.25">
      <c r="A178" s="9"/>
      <c r="B178" s="203"/>
      <c r="C178" s="204"/>
      <c r="D178" s="205"/>
      <c r="E178" s="165" t="s">
        <v>2621</v>
      </c>
      <c r="F178" s="165" t="s">
        <v>2622</v>
      </c>
      <c r="G178" s="165" t="s">
        <v>2623</v>
      </c>
      <c r="H178" s="5"/>
      <c r="I178" s="203"/>
      <c r="J178" s="204"/>
      <c r="K178" s="204"/>
      <c r="L178" s="205"/>
      <c r="M178" s="261"/>
      <c r="O178" s="8"/>
      <c r="Q178" s="19"/>
      <c r="R178" s="165" t="s">
        <v>2623</v>
      </c>
      <c r="S178" s="19"/>
      <c r="T178" s="19"/>
      <c r="U178" s="19"/>
      <c r="V178" s="19"/>
      <c r="W178" s="19"/>
      <c r="X178" s="19"/>
      <c r="Y178" s="19"/>
      <c r="Z178" s="19"/>
      <c r="AA178" s="19"/>
      <c r="AB178" s="19"/>
    </row>
    <row r="179" spans="1:28" ht="23.25" x14ac:dyDescent="0.25">
      <c r="A179" s="9"/>
      <c r="B179" s="252" t="s">
        <v>2670</v>
      </c>
      <c r="C179" s="252"/>
      <c r="D179" s="252"/>
      <c r="E179" s="24">
        <v>0.02</v>
      </c>
      <c r="F179" s="179"/>
      <c r="G179" s="180" t="str">
        <f>IF(F179&gt;0,SUM(E179+F179),"")</f>
        <v/>
      </c>
      <c r="H179" s="5"/>
      <c r="I179" s="249" t="s">
        <v>2674</v>
      </c>
      <c r="J179" s="250"/>
      <c r="K179" s="250"/>
      <c r="L179" s="251"/>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6" t="s">
        <v>2641</v>
      </c>
      <c r="C192" s="22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8" t="s">
        <v>2663</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71" t="str">
        <f>HYPERLINK("#Integrante_5!A109","CAPACIDAD RESIDUAL")</f>
        <v>CAPACIDAD RESIDUAL</v>
      </c>
      <c r="F8" s="272"/>
      <c r="G8" s="27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71" t="str">
        <f>HYPERLINK("#Integrante_5!A162","TALENTO HUMANO")</f>
        <v>TALENTO HUMANO</v>
      </c>
      <c r="F9" s="272"/>
      <c r="G9" s="27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71" t="str">
        <f>HYPERLINK("#Integrante_5!F162","INFRAESTRUCTURA")</f>
        <v>INFRAESTRUCTURA</v>
      </c>
      <c r="F10" s="272"/>
      <c r="G10" s="27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4"/>
      <c r="I20" s="150"/>
      <c r="J20" s="151"/>
      <c r="K20" s="152"/>
      <c r="L20" s="153"/>
      <c r="M20" s="153"/>
      <c r="N20" s="136">
        <f>+(M20-L20)/30</f>
        <v>0</v>
      </c>
      <c r="O20" s="139"/>
      <c r="U20" s="135"/>
      <c r="V20" s="107">
        <f ca="1">NOW()</f>
        <v>44193.921432523151</v>
      </c>
      <c r="W20" s="107">
        <f ca="1">NOW()</f>
        <v>44193.921432523151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e">
        <f>VLOOKUP(B20,EAS!A2:B1439,2,0)</f>
        <v>#N/A</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10" t="s">
        <v>13</v>
      </c>
      <c r="B160" s="211"/>
      <c r="C160" s="211"/>
      <c r="D160" s="211"/>
      <c r="E160" s="212"/>
      <c r="F160" s="211" t="s">
        <v>15</v>
      </c>
      <c r="G160" s="211"/>
      <c r="H160" s="211"/>
      <c r="I160" s="210" t="s">
        <v>16</v>
      </c>
      <c r="J160" s="211"/>
      <c r="K160" s="211"/>
      <c r="L160" s="211"/>
      <c r="M160" s="211"/>
      <c r="N160" s="211"/>
      <c r="O160" s="212"/>
      <c r="P160" s="78"/>
    </row>
    <row r="161" spans="1:28" ht="51.75" customHeight="1" x14ac:dyDescent="0.25">
      <c r="A161" s="235" t="s">
        <v>2664</v>
      </c>
      <c r="B161" s="236"/>
      <c r="C161" s="236"/>
      <c r="D161" s="236"/>
      <c r="E161" s="237"/>
      <c r="F161" s="238" t="s">
        <v>2665</v>
      </c>
      <c r="G161" s="238"/>
      <c r="H161" s="238"/>
      <c r="I161" s="235" t="s">
        <v>2635</v>
      </c>
      <c r="J161" s="236"/>
      <c r="K161" s="236"/>
      <c r="L161" s="236"/>
      <c r="M161" s="236"/>
      <c r="N161" s="236"/>
      <c r="O161" s="237"/>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9" t="s">
        <v>2618</v>
      </c>
      <c r="C163" s="239"/>
      <c r="D163" s="239"/>
      <c r="E163" s="8"/>
      <c r="F163" s="5"/>
      <c r="G163" s="240" t="s">
        <v>2618</v>
      </c>
      <c r="H163" s="240"/>
      <c r="I163" s="241" t="s">
        <v>1164</v>
      </c>
      <c r="J163" s="242"/>
      <c r="K163" s="242"/>
      <c r="L163" s="242"/>
      <c r="M163" s="242"/>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3" t="s">
        <v>2648</v>
      </c>
      <c r="J165" s="244"/>
      <c r="K165" s="244"/>
      <c r="L165" s="244"/>
      <c r="M165" s="244"/>
      <c r="N165" s="244"/>
      <c r="O165" s="245"/>
      <c r="U165" s="51"/>
    </row>
    <row r="166" spans="1:28" x14ac:dyDescent="0.25">
      <c r="A166" s="9"/>
      <c r="B166" s="213" t="s">
        <v>2662</v>
      </c>
      <c r="C166" s="213"/>
      <c r="D166" s="213"/>
      <c r="E166" s="8"/>
      <c r="F166" s="5"/>
      <c r="H166" s="83" t="s">
        <v>2661</v>
      </c>
      <c r="I166" s="243"/>
      <c r="J166" s="244"/>
      <c r="K166" s="244"/>
      <c r="L166" s="244"/>
      <c r="M166" s="244"/>
      <c r="N166" s="244"/>
      <c r="O166" s="24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0" t="s">
        <v>2677</v>
      </c>
      <c r="B170" s="211"/>
      <c r="C170" s="211"/>
      <c r="D170" s="211"/>
      <c r="E170" s="211"/>
      <c r="F170" s="211"/>
      <c r="G170" s="211"/>
      <c r="H170" s="211"/>
      <c r="I170" s="211"/>
      <c r="J170" s="211"/>
      <c r="K170" s="211"/>
      <c r="L170" s="211"/>
      <c r="M170" s="211"/>
      <c r="N170" s="211"/>
      <c r="O170" s="212"/>
      <c r="P170" s="78"/>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9" t="s">
        <v>2670</v>
      </c>
      <c r="C174" s="199"/>
      <c r="D174" s="199"/>
      <c r="E174" s="199"/>
      <c r="F174" s="199"/>
      <c r="G174" s="199"/>
      <c r="H174" s="20"/>
      <c r="I174" s="206" t="s">
        <v>2678</v>
      </c>
      <c r="J174" s="207"/>
      <c r="K174" s="207"/>
      <c r="L174" s="207"/>
      <c r="M174" s="207"/>
      <c r="O174" s="186" t="str">
        <f>HYPERLINK("#Integrante_5!A1","INICIO")</f>
        <v>INICIO</v>
      </c>
      <c r="Q174" s="19"/>
      <c r="R174" s="19"/>
      <c r="S174" s="19"/>
      <c r="T174" s="19"/>
      <c r="U174" s="19"/>
      <c r="V174" s="19"/>
      <c r="W174" s="19"/>
      <c r="X174" s="19"/>
      <c r="Y174" s="19"/>
      <c r="Z174" s="19"/>
      <c r="AA174" s="19"/>
      <c r="AB174" s="19"/>
    </row>
    <row r="175" spans="1:28" ht="23.25" x14ac:dyDescent="0.25">
      <c r="A175" s="9"/>
      <c r="B175" s="200" t="s">
        <v>17</v>
      </c>
      <c r="C175" s="201"/>
      <c r="D175" s="202"/>
      <c r="E175" s="206" t="s">
        <v>2620</v>
      </c>
      <c r="F175" s="207"/>
      <c r="G175" s="208"/>
      <c r="H175" s="5"/>
      <c r="I175" s="200" t="s">
        <v>17</v>
      </c>
      <c r="J175" s="201"/>
      <c r="K175" s="201"/>
      <c r="L175" s="202"/>
      <c r="M175" s="260" t="s">
        <v>2679</v>
      </c>
      <c r="O175" s="8"/>
      <c r="Q175" s="19"/>
      <c r="R175" s="19"/>
      <c r="S175" s="165"/>
      <c r="T175" s="19"/>
      <c r="U175" s="19"/>
      <c r="V175" s="19"/>
      <c r="W175" s="19"/>
      <c r="X175" s="19"/>
      <c r="Y175" s="19"/>
      <c r="Z175" s="19"/>
      <c r="AA175" s="19"/>
      <c r="AB175" s="19"/>
    </row>
    <row r="176" spans="1:28" ht="23.25" x14ac:dyDescent="0.25">
      <c r="A176" s="9"/>
      <c r="B176" s="203"/>
      <c r="C176" s="204"/>
      <c r="D176" s="205"/>
      <c r="E176" s="165" t="s">
        <v>2621</v>
      </c>
      <c r="F176" s="165" t="s">
        <v>2622</v>
      </c>
      <c r="G176" s="165" t="s">
        <v>2623</v>
      </c>
      <c r="H176" s="5"/>
      <c r="I176" s="203"/>
      <c r="J176" s="204"/>
      <c r="K176" s="204"/>
      <c r="L176" s="205"/>
      <c r="M176" s="261"/>
      <c r="O176" s="8"/>
      <c r="Q176" s="19"/>
      <c r="R176" s="19"/>
      <c r="S176" s="165" t="s">
        <v>2623</v>
      </c>
      <c r="T176" s="19"/>
      <c r="U176" s="19"/>
      <c r="V176" s="19"/>
      <c r="W176" s="19"/>
      <c r="X176" s="19"/>
      <c r="Y176" s="19"/>
      <c r="Z176" s="19"/>
      <c r="AA176" s="19"/>
      <c r="AB176" s="19"/>
    </row>
    <row r="177" spans="1:28" ht="23.25" x14ac:dyDescent="0.25">
      <c r="A177" s="9"/>
      <c r="B177" s="252" t="s">
        <v>2670</v>
      </c>
      <c r="C177" s="252"/>
      <c r="D177" s="252"/>
      <c r="E177" s="24">
        <v>0.02</v>
      </c>
      <c r="F177" s="179"/>
      <c r="G177" s="180" t="str">
        <f>IF(F177&gt;0,SUM(E177+F177),"")</f>
        <v/>
      </c>
      <c r="H177" s="5"/>
      <c r="I177" s="249" t="s">
        <v>2672</v>
      </c>
      <c r="J177" s="250"/>
      <c r="K177" s="250"/>
      <c r="L177" s="251"/>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52" t="s">
        <v>1165</v>
      </c>
      <c r="C178" s="252"/>
      <c r="D178" s="252"/>
      <c r="E178" s="24">
        <v>0.02</v>
      </c>
      <c r="F178" s="69"/>
      <c r="G178" s="164" t="str">
        <f>IF(F178&gt;0,SUM(E178+F178),"")</f>
        <v/>
      </c>
      <c r="H178" s="5"/>
      <c r="I178" s="249" t="s">
        <v>1169</v>
      </c>
      <c r="J178" s="250"/>
      <c r="K178" s="251"/>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52" t="s">
        <v>1166</v>
      </c>
      <c r="C179" s="252"/>
      <c r="D179" s="252"/>
      <c r="E179" s="24">
        <v>0.02</v>
      </c>
      <c r="F179" s="69"/>
      <c r="G179" s="164" t="str">
        <f>IF(F179&gt;0,SUM(E179+F179),"")</f>
        <v/>
      </c>
      <c r="H179" s="5"/>
      <c r="I179" s="249" t="s">
        <v>1170</v>
      </c>
      <c r="J179" s="250"/>
      <c r="K179" s="251"/>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52" t="s">
        <v>1167</v>
      </c>
      <c r="C180" s="252"/>
      <c r="D180" s="252"/>
      <c r="E180" s="24">
        <v>0.03</v>
      </c>
      <c r="F180" s="69"/>
      <c r="G180" s="164" t="str">
        <f>IF(F180&gt;0,SUM(E180+F180),"")</f>
        <v/>
      </c>
      <c r="H180" s="5"/>
      <c r="I180" s="249" t="s">
        <v>1171</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9" t="s">
        <v>1172</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3" t="s">
        <v>2633</v>
      </c>
      <c r="L183" s="25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10" t="s">
        <v>18</v>
      </c>
      <c r="B186" s="211"/>
      <c r="C186" s="211"/>
      <c r="D186" s="211"/>
      <c r="E186" s="211"/>
      <c r="F186" s="211"/>
      <c r="G186" s="211"/>
      <c r="H186" s="211"/>
      <c r="I186" s="211"/>
      <c r="J186" s="211"/>
      <c r="K186" s="211"/>
      <c r="L186" s="211"/>
      <c r="M186" s="211"/>
      <c r="N186" s="211"/>
      <c r="O186" s="212"/>
      <c r="P186" s="78"/>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6" t="s">
        <v>2641</v>
      </c>
      <c r="C190" s="22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0" t="s">
        <v>29</v>
      </c>
      <c r="B195" s="211"/>
      <c r="C195" s="211"/>
      <c r="D195" s="211"/>
      <c r="E195" s="211"/>
      <c r="F195" s="211"/>
      <c r="G195" s="211"/>
      <c r="H195" s="211"/>
      <c r="I195" s="211"/>
      <c r="J195" s="211"/>
      <c r="K195" s="211"/>
      <c r="L195" s="211"/>
      <c r="M195" s="211"/>
      <c r="N195" s="211"/>
      <c r="O195" s="212"/>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8" t="s">
        <v>2663</v>
      </c>
      <c r="C197" s="248"/>
      <c r="D197" s="248"/>
      <c r="E197" s="248"/>
      <c r="F197" s="248"/>
      <c r="G197" s="248"/>
      <c r="H197" s="248"/>
      <c r="I197" s="248"/>
      <c r="J197" s="248"/>
      <c r="K197" s="248"/>
      <c r="L197" s="248"/>
      <c r="M197" s="248"/>
      <c r="N197" s="248"/>
      <c r="O197" s="8"/>
    </row>
    <row r="198" spans="1:18" x14ac:dyDescent="0.25">
      <c r="A198" s="9"/>
      <c r="B198" s="223"/>
      <c r="C198" s="223"/>
      <c r="D198" s="223"/>
      <c r="E198" s="223"/>
      <c r="F198" s="223"/>
      <c r="G198" s="223"/>
      <c r="H198" s="223"/>
      <c r="I198" s="223"/>
      <c r="J198" s="223"/>
      <c r="K198" s="223"/>
      <c r="L198" s="223"/>
      <c r="M198" s="223"/>
      <c r="N198" s="223"/>
      <c r="O198" s="8"/>
    </row>
    <row r="199" spans="1:18" x14ac:dyDescent="0.25">
      <c r="A199" s="9"/>
      <c r="B199" s="224" t="s">
        <v>2653</v>
      </c>
      <c r="C199" s="225"/>
      <c r="D199" s="225"/>
      <c r="E199" s="225"/>
      <c r="F199" s="225"/>
      <c r="G199" s="225"/>
      <c r="H199" s="225"/>
      <c r="I199" s="225"/>
      <c r="J199" s="225"/>
      <c r="K199" s="225"/>
      <c r="L199" s="225"/>
      <c r="M199" s="225"/>
      <c r="N199" s="22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2" t="s">
        <v>2658</v>
      </c>
      <c r="D2" s="263"/>
      <c r="E2" s="263"/>
      <c r="F2" s="263"/>
      <c r="G2" s="263"/>
      <c r="H2" s="263"/>
      <c r="I2" s="263"/>
      <c r="J2" s="263"/>
      <c r="K2" s="263"/>
      <c r="L2" s="270" t="s">
        <v>2645</v>
      </c>
      <c r="M2" s="270"/>
      <c r="N2" s="275" t="s">
        <v>2646</v>
      </c>
      <c r="O2" s="276"/>
    </row>
    <row r="3" spans="1:20" ht="33" customHeight="1" x14ac:dyDescent="0.25">
      <c r="A3" s="9"/>
      <c r="B3" s="8"/>
      <c r="C3" s="264"/>
      <c r="D3" s="265"/>
      <c r="E3" s="265"/>
      <c r="F3" s="265"/>
      <c r="G3" s="265"/>
      <c r="H3" s="265"/>
      <c r="I3" s="265"/>
      <c r="J3" s="265"/>
      <c r="K3" s="265"/>
      <c r="L3" s="277" t="s">
        <v>1</v>
      </c>
      <c r="M3" s="277"/>
      <c r="N3" s="277" t="s">
        <v>2647</v>
      </c>
      <c r="O3" s="279"/>
    </row>
    <row r="4" spans="1:20" ht="24.75" customHeight="1" thickBot="1" x14ac:dyDescent="0.3">
      <c r="A4" s="10"/>
      <c r="B4" s="12"/>
      <c r="C4" s="266"/>
      <c r="D4" s="267"/>
      <c r="E4" s="267"/>
      <c r="F4" s="267"/>
      <c r="G4" s="267"/>
      <c r="H4" s="267"/>
      <c r="I4" s="267"/>
      <c r="J4" s="267"/>
      <c r="K4" s="267"/>
      <c r="L4" s="246" t="s">
        <v>0</v>
      </c>
      <c r="M4" s="246"/>
      <c r="N4" s="246"/>
      <c r="O4" s="247"/>
      <c r="P4" s="172">
        <f ca="1">NOW()</f>
        <v>44193.921432523151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0" t="s">
        <v>2643</v>
      </c>
      <c r="B6" s="211"/>
      <c r="C6" s="211"/>
      <c r="D6" s="211"/>
      <c r="E6" s="211"/>
      <c r="F6" s="211"/>
      <c r="G6" s="211"/>
      <c r="H6" s="211"/>
      <c r="I6" s="211"/>
      <c r="J6" s="211"/>
      <c r="K6" s="211"/>
      <c r="L6" s="211"/>
      <c r="M6" s="211"/>
      <c r="N6" s="211"/>
      <c r="O6" s="212"/>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71" t="str">
        <f>HYPERLINK("#Integrante_6!A109","CAPACIDAD RESIDUAL")</f>
        <v>CAPACIDAD RESIDUAL</v>
      </c>
      <c r="F8" s="272"/>
      <c r="G8" s="27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71" t="str">
        <f>HYPERLINK("#Integrante_6!A162","TALENTO HUMANO")</f>
        <v>TALENTO HUMANO</v>
      </c>
      <c r="F9" s="272"/>
      <c r="G9" s="27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71" t="str">
        <f>HYPERLINK("#Integrante_6!F162","INFRAESTRUCTURA")</f>
        <v>INFRAESTRUCTURA</v>
      </c>
      <c r="F10" s="272"/>
      <c r="G10" s="27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8" t="s">
        <v>8</v>
      </c>
      <c r="M15" s="268"/>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0" t="s">
        <v>21</v>
      </c>
      <c r="B17" s="211"/>
      <c r="C17" s="211"/>
      <c r="D17" s="211"/>
      <c r="E17" s="211"/>
      <c r="F17" s="211"/>
      <c r="G17" s="211"/>
      <c r="H17" s="210" t="s">
        <v>12</v>
      </c>
      <c r="I17" s="211"/>
      <c r="J17" s="211"/>
      <c r="K17" s="211"/>
      <c r="L17" s="211"/>
      <c r="M17" s="211"/>
      <c r="N17" s="211"/>
      <c r="O17" s="212"/>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4"/>
      <c r="I20" s="150"/>
      <c r="J20" s="151"/>
      <c r="K20" s="152"/>
      <c r="L20" s="153"/>
      <c r="M20" s="153"/>
      <c r="N20" s="136">
        <f>+(M20-L20)/30</f>
        <v>0</v>
      </c>
      <c r="O20" s="139"/>
      <c r="U20" s="135"/>
      <c r="V20" s="107">
        <f ca="1">NOW()</f>
        <v>44193.921432523151</v>
      </c>
      <c r="W20" s="107">
        <f ca="1">NOW()</f>
        <v>44193.921432523151</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9" t="s">
        <v>2</v>
      </c>
      <c r="C37" s="239"/>
      <c r="D37" s="239"/>
      <c r="E37" s="239"/>
      <c r="F37" s="239"/>
      <c r="G37" s="5"/>
      <c r="H37" s="130"/>
      <c r="I37" s="131"/>
      <c r="J37" s="131"/>
      <c r="K37" s="131"/>
      <c r="L37" s="131"/>
      <c r="M37" s="131"/>
      <c r="N37" s="131"/>
      <c r="O37" s="132"/>
    </row>
    <row r="38" spans="1:16" ht="21" customHeight="1" x14ac:dyDescent="0.25">
      <c r="A38" s="9"/>
      <c r="B38" s="269" t="e">
        <f>VLOOKUP(B20,EAS!A2:B1439,2,0)</f>
        <v>#N/A</v>
      </c>
      <c r="C38" s="269"/>
      <c r="D38" s="269"/>
      <c r="E38" s="269"/>
      <c r="F38" s="269"/>
      <c r="G38" s="5"/>
      <c r="H38" s="133"/>
      <c r="I38" s="278" t="s">
        <v>7</v>
      </c>
      <c r="J38" s="278"/>
      <c r="K38" s="278"/>
      <c r="L38" s="278"/>
      <c r="M38" s="278"/>
      <c r="N38" s="278"/>
      <c r="O38" s="134"/>
    </row>
    <row r="39" spans="1:16" ht="42.95" customHeight="1" thickBot="1" x14ac:dyDescent="0.3">
      <c r="A39" s="10"/>
      <c r="B39" s="11"/>
      <c r="C39" s="11"/>
      <c r="D39" s="11"/>
      <c r="E39" s="11"/>
      <c r="F39" s="11"/>
      <c r="G39" s="11"/>
      <c r="H39" s="10"/>
      <c r="I39" s="209"/>
      <c r="J39" s="209"/>
      <c r="K39" s="209"/>
      <c r="L39" s="209"/>
      <c r="M39" s="209"/>
      <c r="N39" s="209"/>
      <c r="O39" s="12"/>
    </row>
    <row r="40" spans="1:16" ht="15.75" thickBot="1" x14ac:dyDescent="0.3"/>
    <row r="41" spans="1:16" s="19" customFormat="1" ht="31.5" customHeight="1" thickBot="1" x14ac:dyDescent="0.3">
      <c r="A41" s="210" t="s">
        <v>3</v>
      </c>
      <c r="B41" s="211"/>
      <c r="C41" s="211"/>
      <c r="D41" s="211"/>
      <c r="E41" s="211"/>
      <c r="F41" s="211"/>
      <c r="G41" s="211"/>
      <c r="H41" s="211"/>
      <c r="I41" s="211"/>
      <c r="J41" s="211"/>
      <c r="K41" s="211"/>
      <c r="L41" s="211"/>
      <c r="M41" s="211"/>
      <c r="N41" s="211"/>
      <c r="O41" s="212"/>
      <c r="P41" s="78"/>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8"/>
    </row>
    <row r="44" spans="1:16" ht="15" customHeight="1" x14ac:dyDescent="0.25">
      <c r="A44" s="217" t="s">
        <v>2659</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4" t="s">
        <v>2638</v>
      </c>
      <c r="B109" s="215"/>
      <c r="C109" s="215"/>
      <c r="D109" s="215"/>
      <c r="E109" s="215"/>
      <c r="F109" s="215"/>
      <c r="G109" s="215"/>
      <c r="H109" s="215"/>
      <c r="I109" s="215"/>
      <c r="J109" s="215"/>
      <c r="K109" s="215"/>
      <c r="L109" s="215"/>
      <c r="M109" s="215"/>
      <c r="N109" s="215"/>
      <c r="O109" s="216"/>
      <c r="P109" s="78"/>
    </row>
    <row r="110" spans="1:16" ht="15" customHeight="1" x14ac:dyDescent="0.25">
      <c r="A110" s="217" t="s">
        <v>2660</v>
      </c>
      <c r="B110" s="218"/>
      <c r="C110" s="218"/>
      <c r="D110" s="218"/>
      <c r="E110" s="218"/>
      <c r="F110" s="218"/>
      <c r="G110" s="218"/>
      <c r="H110" s="218"/>
      <c r="I110" s="218"/>
      <c r="J110" s="218"/>
      <c r="K110" s="218"/>
      <c r="L110" s="218"/>
      <c r="M110" s="218"/>
      <c r="N110" s="218"/>
      <c r="O110" s="219"/>
    </row>
    <row r="111" spans="1:16" x14ac:dyDescent="0.25">
      <c r="A111" s="220"/>
      <c r="B111" s="221"/>
      <c r="C111" s="221"/>
      <c r="D111" s="221"/>
      <c r="E111" s="221"/>
      <c r="F111" s="221"/>
      <c r="G111" s="221"/>
      <c r="H111" s="221"/>
      <c r="I111" s="221"/>
      <c r="J111" s="221"/>
      <c r="K111" s="221"/>
      <c r="L111" s="221"/>
      <c r="M111" s="221"/>
      <c r="N111" s="221"/>
      <c r="O111" s="222"/>
    </row>
    <row r="112" spans="1:16" s="1" customFormat="1" ht="26.25" customHeight="1" x14ac:dyDescent="0.25">
      <c r="I112" s="227" t="s">
        <v>9</v>
      </c>
      <c r="J112" s="22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10" t="s">
        <v>13</v>
      </c>
      <c r="B162" s="211"/>
      <c r="C162" s="211"/>
      <c r="D162" s="211"/>
      <c r="E162" s="212"/>
      <c r="F162" s="211" t="s">
        <v>15</v>
      </c>
      <c r="G162" s="211"/>
      <c r="H162" s="211"/>
      <c r="I162" s="210" t="s">
        <v>16</v>
      </c>
      <c r="J162" s="211"/>
      <c r="K162" s="211"/>
      <c r="L162" s="211"/>
      <c r="M162" s="211"/>
      <c r="N162" s="211"/>
      <c r="O162" s="212"/>
      <c r="P162" s="78"/>
    </row>
    <row r="163" spans="1:28" ht="51.75" customHeight="1" x14ac:dyDescent="0.25">
      <c r="A163" s="235" t="s">
        <v>2664</v>
      </c>
      <c r="B163" s="236"/>
      <c r="C163" s="236"/>
      <c r="D163" s="236"/>
      <c r="E163" s="237"/>
      <c r="F163" s="238" t="s">
        <v>2665</v>
      </c>
      <c r="G163" s="238"/>
      <c r="H163" s="238"/>
      <c r="I163" s="235" t="s">
        <v>2635</v>
      </c>
      <c r="J163" s="236"/>
      <c r="K163" s="236"/>
      <c r="L163" s="236"/>
      <c r="M163" s="236"/>
      <c r="N163" s="236"/>
      <c r="O163" s="237"/>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9" t="s">
        <v>2618</v>
      </c>
      <c r="C165" s="239"/>
      <c r="D165" s="239"/>
      <c r="E165" s="8"/>
      <c r="F165" s="5"/>
      <c r="G165" s="240" t="s">
        <v>2618</v>
      </c>
      <c r="H165" s="240"/>
      <c r="I165" s="241" t="s">
        <v>1164</v>
      </c>
      <c r="J165" s="242"/>
      <c r="K165" s="242"/>
      <c r="L165" s="242"/>
      <c r="M165" s="242"/>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3" t="s">
        <v>2648</v>
      </c>
      <c r="J167" s="244"/>
      <c r="K167" s="244"/>
      <c r="L167" s="244"/>
      <c r="M167" s="244"/>
      <c r="N167" s="244"/>
      <c r="O167" s="245"/>
      <c r="U167" s="51"/>
    </row>
    <row r="168" spans="1:28" x14ac:dyDescent="0.25">
      <c r="A168" s="9"/>
      <c r="B168" s="213" t="s">
        <v>2662</v>
      </c>
      <c r="C168" s="213"/>
      <c r="D168" s="213"/>
      <c r="E168" s="8"/>
      <c r="F168" s="5"/>
      <c r="H168" s="83" t="s">
        <v>2661</v>
      </c>
      <c r="I168" s="243"/>
      <c r="J168" s="244"/>
      <c r="K168" s="244"/>
      <c r="L168" s="244"/>
      <c r="M168" s="244"/>
      <c r="N168" s="244"/>
      <c r="O168" s="24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0" t="s">
        <v>2677</v>
      </c>
      <c r="B172" s="211"/>
      <c r="C172" s="211"/>
      <c r="D172" s="211"/>
      <c r="E172" s="211"/>
      <c r="F172" s="211"/>
      <c r="G172" s="211"/>
      <c r="H172" s="211"/>
      <c r="I172" s="211"/>
      <c r="J172" s="211"/>
      <c r="K172" s="211"/>
      <c r="L172" s="211"/>
      <c r="M172" s="211"/>
      <c r="N172" s="211"/>
      <c r="O172" s="212"/>
      <c r="P172" s="78"/>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9" t="s">
        <v>2670</v>
      </c>
      <c r="C176" s="199"/>
      <c r="D176" s="199"/>
      <c r="E176" s="199"/>
      <c r="F176" s="199"/>
      <c r="G176" s="199"/>
      <c r="H176" s="20"/>
      <c r="I176" s="206" t="s">
        <v>2674</v>
      </c>
      <c r="J176" s="207"/>
      <c r="K176" s="207"/>
      <c r="L176" s="207"/>
      <c r="M176" s="207"/>
      <c r="O176" s="186" t="str">
        <f>HYPERLINK("#Integrante_6!A1","INICIO")</f>
        <v>INICIO</v>
      </c>
      <c r="Q176" s="19"/>
      <c r="R176" s="19"/>
      <c r="S176" s="19"/>
      <c r="T176" s="19"/>
      <c r="U176" s="19"/>
      <c r="V176" s="19"/>
      <c r="W176" s="19"/>
      <c r="X176" s="19"/>
      <c r="Y176" s="19"/>
      <c r="Z176" s="19"/>
      <c r="AA176" s="19"/>
      <c r="AB176" s="19"/>
    </row>
    <row r="177" spans="1:28" ht="23.25" x14ac:dyDescent="0.25">
      <c r="A177" s="9"/>
      <c r="B177" s="200" t="s">
        <v>17</v>
      </c>
      <c r="C177" s="201"/>
      <c r="D177" s="202"/>
      <c r="E177" s="206" t="s">
        <v>2620</v>
      </c>
      <c r="F177" s="207"/>
      <c r="G177" s="208"/>
      <c r="H177" s="5"/>
      <c r="I177" s="200" t="s">
        <v>17</v>
      </c>
      <c r="J177" s="201"/>
      <c r="K177" s="201"/>
      <c r="L177" s="202"/>
      <c r="M177" s="260" t="s">
        <v>2679</v>
      </c>
      <c r="O177" s="8"/>
      <c r="Q177" s="19"/>
      <c r="R177" s="19"/>
      <c r="S177" s="165"/>
      <c r="T177" s="19"/>
      <c r="U177" s="19"/>
      <c r="V177" s="19"/>
      <c r="W177" s="19"/>
      <c r="X177" s="19"/>
      <c r="Y177" s="19"/>
      <c r="Z177" s="19"/>
      <c r="AA177" s="19"/>
      <c r="AB177" s="19"/>
    </row>
    <row r="178" spans="1:28" ht="23.25" x14ac:dyDescent="0.25">
      <c r="A178" s="9"/>
      <c r="B178" s="203"/>
      <c r="C178" s="204"/>
      <c r="D178" s="205"/>
      <c r="E178" s="165" t="s">
        <v>2621</v>
      </c>
      <c r="F178" s="165" t="s">
        <v>2622</v>
      </c>
      <c r="G178" s="165" t="s">
        <v>2623</v>
      </c>
      <c r="H178" s="5"/>
      <c r="I178" s="203"/>
      <c r="J178" s="204"/>
      <c r="K178" s="204"/>
      <c r="L178" s="205"/>
      <c r="M178" s="261"/>
      <c r="O178" s="8"/>
      <c r="Q178" s="19"/>
      <c r="R178" s="19"/>
      <c r="S178" s="165" t="s">
        <v>2623</v>
      </c>
      <c r="T178" s="19"/>
      <c r="U178" s="19"/>
      <c r="V178" s="19"/>
      <c r="W178" s="19"/>
      <c r="X178" s="19"/>
      <c r="Y178" s="19"/>
      <c r="Z178" s="19"/>
      <c r="AA178" s="19"/>
      <c r="AB178" s="19"/>
    </row>
    <row r="179" spans="1:28" ht="23.25" x14ac:dyDescent="0.25">
      <c r="A179" s="9"/>
      <c r="B179" s="252" t="s">
        <v>2670</v>
      </c>
      <c r="C179" s="252"/>
      <c r="D179" s="252"/>
      <c r="E179" s="24">
        <v>0.02</v>
      </c>
      <c r="F179" s="179"/>
      <c r="G179" s="180" t="str">
        <f>IF(F179&gt;0,SUM(E179+F179),"")</f>
        <v/>
      </c>
      <c r="H179" s="5"/>
      <c r="I179" s="249" t="s">
        <v>2672</v>
      </c>
      <c r="J179" s="250"/>
      <c r="K179" s="250"/>
      <c r="L179" s="251"/>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52" t="s">
        <v>1165</v>
      </c>
      <c r="C180" s="252"/>
      <c r="D180" s="252"/>
      <c r="E180" s="24">
        <v>0.02</v>
      </c>
      <c r="F180" s="69"/>
      <c r="G180" s="164" t="str">
        <f>IF(F180&gt;0,SUM(E180+F180),"")</f>
        <v/>
      </c>
      <c r="H180" s="5"/>
      <c r="I180" s="249" t="s">
        <v>1169</v>
      </c>
      <c r="J180" s="250"/>
      <c r="K180" s="251"/>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52" t="s">
        <v>1166</v>
      </c>
      <c r="C181" s="252"/>
      <c r="D181" s="252"/>
      <c r="E181" s="24">
        <v>0.02</v>
      </c>
      <c r="F181" s="69"/>
      <c r="G181" s="164" t="str">
        <f>IF(F181&gt;0,SUM(E181+F181),"")</f>
        <v/>
      </c>
      <c r="H181" s="5"/>
      <c r="I181" s="249" t="s">
        <v>1170</v>
      </c>
      <c r="J181" s="250"/>
      <c r="K181" s="251"/>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52" t="s">
        <v>1167</v>
      </c>
      <c r="C182" s="252"/>
      <c r="D182" s="252"/>
      <c r="E182" s="24">
        <v>0.03</v>
      </c>
      <c r="F182" s="69"/>
      <c r="G182" s="164" t="str">
        <f>IF(F182&gt;0,SUM(E182+F182),"")</f>
        <v/>
      </c>
      <c r="H182" s="5"/>
      <c r="I182" s="249" t="s">
        <v>1171</v>
      </c>
      <c r="J182" s="250"/>
      <c r="K182" s="251"/>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9" t="s">
        <v>1172</v>
      </c>
      <c r="J183" s="250"/>
      <c r="K183" s="251"/>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3" t="s">
        <v>2633</v>
      </c>
      <c r="L185" s="25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10" t="s">
        <v>18</v>
      </c>
      <c r="B188" s="211"/>
      <c r="C188" s="211"/>
      <c r="D188" s="211"/>
      <c r="E188" s="211"/>
      <c r="F188" s="211"/>
      <c r="G188" s="211"/>
      <c r="H188" s="211"/>
      <c r="I188" s="211"/>
      <c r="J188" s="211"/>
      <c r="K188" s="211"/>
      <c r="L188" s="211"/>
      <c r="M188" s="211"/>
      <c r="N188" s="211"/>
      <c r="O188" s="212"/>
      <c r="P188" s="78"/>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6" t="s">
        <v>2641</v>
      </c>
      <c r="C192" s="22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0" t="s">
        <v>29</v>
      </c>
      <c r="B197" s="211"/>
      <c r="C197" s="211"/>
      <c r="D197" s="211"/>
      <c r="E197" s="211"/>
      <c r="F197" s="211"/>
      <c r="G197" s="211"/>
      <c r="H197" s="211"/>
      <c r="I197" s="211"/>
      <c r="J197" s="211"/>
      <c r="K197" s="211"/>
      <c r="L197" s="211"/>
      <c r="M197" s="211"/>
      <c r="N197" s="211"/>
      <c r="O197" s="212"/>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8" t="s">
        <v>2663</v>
      </c>
      <c r="C199" s="248"/>
      <c r="D199" s="248"/>
      <c r="E199" s="248"/>
      <c r="F199" s="248"/>
      <c r="G199" s="248"/>
      <c r="H199" s="248"/>
      <c r="I199" s="248"/>
      <c r="J199" s="248"/>
      <c r="K199" s="248"/>
      <c r="L199" s="248"/>
      <c r="M199" s="248"/>
      <c r="N199" s="248"/>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2653</v>
      </c>
      <c r="C201" s="225"/>
      <c r="D201" s="225"/>
      <c r="E201" s="225"/>
      <c r="F201" s="225"/>
      <c r="G201" s="225"/>
      <c r="H201" s="225"/>
      <c r="I201" s="225"/>
      <c r="J201" s="225"/>
      <c r="K201" s="225"/>
      <c r="L201" s="225"/>
      <c r="M201" s="225"/>
      <c r="N201" s="22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purl.org/dc/dcmitype/"/>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4fb10211-09fb-4e80-9f0b-184718d5d98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2020-12-29T00:36:12Z</cp:lastPrinted>
  <dcterms:created xsi:type="dcterms:W3CDTF">2020-10-14T21:57:42Z</dcterms:created>
  <dcterms:modified xsi:type="dcterms:W3CDTF">2020-12-29T03:07:04Z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