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BOLÍVAR\Nueva carpeta\2021-13-10000262_806016595\"/>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8345" windowHeight="42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<sst xmlns="http://schemas.openxmlformats.org/spreadsheetml/2006/main" count="4730" uniqueCount="2746">
  <si>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</si>
  <si>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</si>
  <si>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</si>
  <si>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</si>
  <si>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</si>
  <si>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</si>
  <si>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</si>
  <si>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</si>
  <si>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</si>
  <si>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</si>
  <si>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</si>
  <si>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</si>
  <si>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</si>
  <si>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</si>
  <si>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</si>
  <si>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</si>
  <si>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</si>
  <si>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</si>
  <si>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</si>
  <si>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</si>
  <si>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</si>
  <si>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</si>
  <si>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</si>
  <si>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</si>
  <si>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</si>
  <si>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</si>
  <si>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</si>
  <si>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</si>
  <si>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</si>
  <si>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</si>
  <si>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</si>
  <si>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</si>
  <si>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</si>
  <si>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</si>
  <si>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</si>
  <si>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</si>
  <si>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</si>
  <si>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</si>
  <si>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</si>
  <si>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</si>
  <si>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</si>
  <si>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</si>
  <si>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</si>
  <si>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</si>
  <si>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</si>
  <si>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</si>
  <si>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</si>
  <si>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</si>
  <si>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</si>
  <si>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</si>
  <si>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</si>
  <si>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</si>
  <si>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</si>
  <si>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</si>
  <si>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</si>
  <si>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</si>
  <si>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</si>
  <si>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</si>
  <si>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</si>
  <si>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</si>
  <si>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</si>
  <si>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</si>
  <si>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</si>
  <si>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</si>
  <si>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</si>
  <si>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</si>
  <si>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</si>
  <si>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</si>
  <si>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</si>
  <si>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</si>
  <si>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</si>
  <si>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</si>
  <si>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</si>
  <si>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</si>
  <si>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</si>
  <si>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</si>
  <si>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</si>
  <si>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</si>
  <si>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</si>
  <si>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</si>
  <si>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</si>
  <si>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</si>
  <si>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</si>
  <si>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</si>
  <si>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</si>
  <si>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</si>
  <si>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</si>
  <si>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</si>
  <si>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</si>
  <si>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</si>
  <si>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</si>
  <si>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</si>
  <si>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</si>
  <si>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</si>
  <si>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</si>
  <si>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</si>
  <si>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</si>
  <si>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</si>
  <si>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</si>
  <si>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</si>
  <si>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</si>
  <si>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</si>
  <si>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</si>
  <si>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</si>
  <si>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</si>
  <si>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</si>
  <si>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</si>
  <si>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</si>
  <si>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</si>
  <si>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</si>
  <si>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</si>
  <si>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</si>
  <si>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</si>
  <si>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</si>
  <si>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</si>
  <si>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</si>
  <si>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</si>
  <si>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</si>
  <si>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</si>
  <si>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</si>
  <si>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</si>
  <si>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</si>
  <si>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</si>
  <si>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</si>
  <si>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</si>
  <si>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</si>
  <si>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</si>
  <si>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</si>
  <si>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</si>
  <si>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</si>
  <si>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</si>
  <si>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</si>
  <si>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</si>
  <si>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</si>
  <si>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</si>
  <si>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</si>
  <si>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</si>
  <si>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</si>
  <si>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</si>
  <si>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</si>
  <si>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</si>
  <si>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</si>
  <si>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</si>
  <si>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</si>
  <si>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</si>
  <si>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</si>
  <si>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</si>
  <si>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</si>
  <si>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</si>
  <si>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</si>
  <si>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</si>
  <si>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</si>
  <si>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</si>
  <si>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</si>
  <si>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</si>
  <si>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</si>
  <si>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</si>
  <si>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</si>
  <si>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</si>
  <si>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</si>
  <si>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</si>
  <si>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</si>
  <si>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</si>
  <si>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</si>
  <si>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</si>
  <si>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</si>
  <si>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</si>
  <si>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</si>
  <si>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</si>
  <si>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</si>
  <si>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</si>
  <si>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</si>
  <si>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</si>
  <si>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</si>
  <si>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</si>
  <si>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</si>
  <si>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</si>
  <si>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</si>
  <si>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</si>
  <si>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</si>
  <si>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</si>
  <si>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</si>
  <si>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</si>
  <si>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</si>
  <si>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</si>
  <si>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</si>
  <si>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</si>
  <si>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</si>
  <si>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</si>
  <si>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</si>
  <si>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</si>
  <si>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</si>
  <si>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</si>
  <si>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</si>
  <si>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</si>
  <si>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</si>
  <si>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</si>
  <si>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</si>
  <si>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</si>
  <si>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</si>
  <si>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</si>
  <si>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</si>
  <si>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</si>
  <si>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</si>
  <si>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</si>
  <si>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</si>
  <si>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</si>
  <si>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</si>
  <si>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</si>
  <si>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</si>
  <si>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</si>
  <si>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</si>
  <si>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</si>
  <si>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</si>
  <si>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</si>
  <si>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</si>
  <si>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</si>
  <si>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</si>
  <si>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</si>
  <si>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</si>
  <si>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</si>
  <si>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</si>
  <si>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</si>
  <si>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</si>
  <si>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</si>
  <si>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</si>
  <si>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</si>
  <si>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</si>
  <si>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</si>
  <si>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</si>
  <si>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</si>
  <si>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</si>
  <si>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</si>
  <si>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</si>
  <si>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</si>
  <si>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</si>
  <si>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</si>
  <si>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</si>
  <si>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</si>
  <si>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</si>
  <si>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</si>
  <si>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</si>
  <si>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</si>
  <si>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</si>
  <si>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</si>
  <si>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</si>
  <si>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</si>
  <si>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</si>
  <si>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</si>
  <si>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</si>
  <si>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</si>
  <si>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</si>
  <si>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</si>
  <si>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</si>
  <si>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</si>
  <si>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</si>
  <si>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</si>
  <si>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</si>
  <si>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</si>
  <si>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</si>
  <si>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</si>
  <si>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</si>
  <si>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</si>
  <si>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</si>
  <si>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</si>
  <si>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</si>
  <si>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</si>
  <si>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</si>
  <si>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</si>
  <si>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</si>
  <si>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</si>
  <si>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</si>
  <si>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</si>
  <si>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</si>
  <si>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</si>
  <si>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</si>
  <si>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</si>
  <si>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</si>
  <si>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</si>
  <si>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</si>
  <si>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</si>
  <si>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</si>
  <si>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</si>
  <si>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</si>
  <si>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</si>
  <si>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</si>
  <si>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</si>
  <si>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</si>
  <si>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</si>
  <si>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</si>
  <si>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</si>
  <si>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</si>
  <si>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</si>
  <si>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</si>
  <si>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</si>
  <si>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</si>
  <si>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</si>
  <si>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</si>
  <si>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</si>
  <si>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</si>
  <si>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</si>
  <si>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</si>
  <si>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</si>
  <si>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</si>
  <si>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</si>
  <si>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</si>
  <si>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</si>
  <si>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</si>
  <si>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</si>
  <si>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</si>
  <si>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</si>
  <si>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</si>
  <si>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</si>
  <si>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</si>
  <si>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</si>
  <si>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</si>
  <si>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</si>
  <si>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</si>
  <si>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</si>
  <si>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</si>
  <si>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</si>
  <si>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</si>
  <si>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</si>
  <si>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</si>
  <si>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</si>
  <si>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</si>
  <si>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</si>
  <si>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</si>
  <si>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</si>
  <si>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</si>
  <si>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</si>
  <si>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</si>
  <si>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</si>
  <si>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</si>
  <si>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</si>
  <si>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</si>
  <si>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</si>
  <si>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</si>
  <si>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</si>
  <si>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</si>
  <si>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</si>
  <si>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</si>
  <si>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</si>
  <si>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</si>
  <si>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</si>
  <si>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</si>
  <si>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</si>
  <si>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</si>
  <si>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</si>
  <si>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</si>
  <si>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</si>
  <si>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</si>
  <si>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</si>
  <si>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</si>
  <si>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</si>
  <si>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</si>
  <si>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</si>
  <si>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</si>
  <si>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</si>
  <si>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</si>
  <si>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</si>
  <si>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</si>
  <si>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</si>
  <si>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</si>
  <si>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</si>
  <si>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</si>
  <si>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</si>
  <si>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</si>
  <si>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</si>
  <si>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</si>
  <si>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</si>
  <si>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</si>
  <si>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</si>
  <si>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</si>
  <si>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</si>
  <si>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</si>
  <si>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</si>
  <si>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</si>
  <si>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</si>
  <si>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</si>
  <si>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</si>
  <si>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</si>
  <si>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</si>
  <si>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</si>
  <si>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</si>
  <si>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</si>
  <si>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</si>
  <si>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</si>
  <si>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</si>
  <si>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</si>
  <si>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</si>
  <si>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</si>
  <si>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</si>
  <si>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</si>
  <si>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</si>
  <si>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</si>
  <si>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</si>
  <si>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</si>
  <si>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</si>
  <si>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</si>
  <si>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</si>
  <si>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</si>
  <si>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</si>
  <si>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</si>
  <si>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</si>
  <si>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</si>
  <si>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</si>
  <si>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</si>
  <si>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</si>
  <si>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</si>
  <si>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</si>
  <si>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</si>
  <si>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</si>
  <si>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</si>
  <si>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</si>
  <si>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</si>
  <si>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</si>
  <si>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</si>
  <si>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</si>
  <si>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</si>
  <si>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</si>
  <si>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</si>
  <si>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</si>
  <si>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</si>
  <si>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</si>
  <si>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</si>
  <si>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</si>
  <si>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</si>
  <si>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</si>
  <si>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</si>
  <si>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</si>
  <si>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</si>
  <si>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</si>
  <si>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</si>
  <si>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</si>
  <si>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</si>
  <si>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</si>
  <si>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</si>
  <si>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</si>
  <si>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</si>
  <si>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</si>
  <si>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</si>
  <si>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</si>
  <si>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</si>
  <si>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</si>
  <si>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</si>
  <si>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</si>
  <si>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</si>
  <si>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</si>
  <si>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</si>
  <si>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</si>
  <si>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</si>
  <si>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</si>
  <si>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</si>
  <si>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</si>
  <si>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</si>
  <si>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</si>
  <si>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</si>
  <si>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</si>
  <si>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</si>
  <si>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</si>
  <si>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</si>
  <si>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</si>
  <si>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</si>
  <si>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</si>
  <si>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</si>
  <si>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</si>
  <si>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</si>
  <si>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</si>
  <si>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</si>
  <si>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</si>
  <si>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</si>
  <si>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</si>
  <si>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</si>
  <si>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</si>
  <si>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</si>
  <si>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</si>
  <si>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</si>
  <si>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</si>
  <si>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</si>
  <si>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</si>
  <si>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</si>
  <si>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</si>
  <si>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</si>
  <si>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</si>
  <si>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</si>
  <si>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</si>
  <si>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</si>
  <si>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</si>
  <si>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</si>
  <si>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</si>
  <si>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</si>
  <si>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</si>
  <si>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</si>
  <si>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</si>
  <si>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</si>
  <si>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</si>
  <si>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</si>
  <si>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</si>
  <si>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</si>
  <si>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</si>
  <si>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</si>
  <si>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</si>
  <si>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</si>
  <si>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</si>
  <si>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</si>
  <si>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</si>
  <si>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</si>
  <si>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</si>
  <si>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</si>
  <si>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</si>
  <si>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</si>
  <si>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</si>
  <si>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</si>
  <si>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</si>
  <si>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</si>
  <si>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</si>
  <si>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</si>
  <si>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</si>
  <si>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</si>
  <si>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</si>
  <si>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</si>
  <si>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</si>
  <si>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</si>
  <si>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</si>
  <si>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</si>
  <si>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</si>
  <si>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</si>
  <si>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</si>
  <si>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</si>
  <si>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</si>
  <si>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</si>
  <si>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</si>
  <si>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</si>
  <si>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</si>
  <si>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</si>
  <si>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</si>
  <si>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</si>
  <si>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</si>
  <si>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</si>
  <si>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</si>
  <si>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</si>
  <si>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</si>
  <si>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</si>
  <si>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</si>
  <si>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</si>
  <si>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</si>
  <si>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</si>
  <si>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</si>
  <si>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</si>
  <si>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</si>
  <si>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</si>
  <si>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</si>
  <si>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</si>
  <si>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</si>
  <si>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</si>
  <si>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</si>
  <si>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</si>
  <si>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</si>
  <si>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</si>
  <si>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</si>
  <si>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</si>
  <si>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</si>
  <si>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</si>
  <si>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</si>
  <si>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</si>
  <si>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</si>
  <si>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</si>
  <si>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</si>
  <si>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</si>
  <si>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</si>
  <si>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</si>
  <si>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</si>
  <si>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</si>
  <si>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</si>
  <si>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</si>
  <si>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</si>
  <si>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</si>
  <si>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</si>
  <si>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</si>
  <si>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</si>
  <si>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</si>
  <si>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</si>
  <si>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</si>
  <si>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</si>
  <si>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</si>
  <si>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</si>
  <si>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</si>
  <si>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</si>
  <si>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</si>
  <si>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</si>
  <si>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</si>
  <si>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</si>
  <si>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</si>
  <si>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</si>
  <si>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</si>
  <si>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</si>
  <si>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</si>
  <si>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</si>
  <si>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</si>
  <si>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</si>
  <si>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</si>
  <si>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</si>
  <si>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</si>
  <si>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</si>
  <si>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</si>
  <si>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</si>
  <si>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</si>
  <si>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</si>
  <si>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</si>
  <si>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</si>
  <si>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</si>
  <si>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</si>
  <si>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</si>
  <si>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</si>
  <si>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</si>
  <si>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</si>
  <si>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</si>
  <si>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</si>
  <si>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</si>
  <si>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</si>
  <si>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</si>
  <si>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</si>
  <si>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</si>
  <si>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</si>
  <si>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</si>
  <si>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</si>
  <si>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</si>
  <si>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</si>
  <si>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</si>
  <si>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</si>
  <si>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</si>
  <si>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</si>
  <si>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</si>
  <si>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</si>
  <si>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</si>
  <si>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</si>
  <si>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</si>
  <si>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</si>
  <si>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</si>
  <si>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</si>
  <si>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</si>
  <si>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</si>
  <si>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</si>
  <si>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</si>
  <si>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</si>
  <si>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</si>
  <si>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</si>
  <si>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</si>
  <si>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</si>
  <si>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</si>
  <si>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</si>
  <si>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</si>
  <si>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</si>
  <si>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</si>
  <si>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</si>
  <si>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</si>
  <si>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</si>
  <si>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</si>
  <si>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</si>
  <si>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</si>
  <si>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</si>
  <si>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</si>
  <si>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</si>
  <si>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</si>
  <si>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</si>
  <si>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</si>
  <si>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</si>
  <si>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</si>
  <si>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</si>
  <si>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</si>
  <si>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</si>
  <si>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</si>
  <si>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</si>
  <si>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</si>
  <si>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</si>
  <si>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</si>
  <si>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</si>
  <si>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</si>
  <si>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</si>
  <si>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</si>
  <si>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</si>
  <si>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</si>
  <si>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</si>
  <si>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</si>
  <si>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</si>
  <si>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</si>
  <si>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</si>
  <si>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</si>
  <si>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</si>
  <si>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</si>
  <si>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</si>
  <si>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</si>
  <si>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</si>
  <si>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</si>
  <si>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</si>
  <si>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</si>
  <si>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</si>
  <si>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</si>
  <si>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</si>
  <si>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</si>
  <si>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</si>
  <si>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</si>
  <si>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</si>
  <si>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</si>
  <si>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</si>
  <si>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</si>
  <si>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</si>
  <si>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</si>
  <si>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</si>
  <si>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</si>
  <si>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</si>
  <si>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</si>
  <si>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</si>
  <si>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</si>
  <si>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</si>
  <si>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</si>
  <si>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</si>
  <si>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</si>
  <si>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</si>
  <si>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</si>
  <si>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</si>
  <si>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</si>
  <si>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</si>
  <si>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</si>
  <si>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</si>
  <si>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</si>
  <si>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</si>
  <si>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</si>
  <si>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</si>
  <si>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</si>
  <si>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</si>
  <si>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</si>
  <si>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</si>
  <si>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</si>
  <si>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</si>
  <si>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</si>
  <si>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</si>
  <si>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</si>
  <si>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</si>
  <si>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</si>
  <si>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</si>
  <si>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</si>
  <si>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</si>
  <si>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</si>
  <si>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</si>
  <si>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</si>
  <si>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</si>
  <si>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</si>
  <si>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</si>
  <si>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</si>
  <si>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</si>
  <si>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</si>
  <si>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</si>
  <si>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</si>
  <si>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</si>
  <si>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</si>
  <si>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</si>
  <si>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</si>
  <si>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</si>
  <si>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</si>
  <si>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</si>
  <si>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</si>
  <si>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</si>
  <si>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</si>
  <si>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</si>
  <si>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</si>
  <si>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</si>
  <si>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</si>
  <si>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</si>
  <si>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</si>
  <si>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</si>
  <si>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</si>
  <si>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</si>
  <si>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</si>
  <si>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</si>
  <si>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</si>
  <si>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</si>
  <si>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</si>
  <si>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</si>
  <si>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</si>
  <si>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</si>
  <si>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</si>
  <si>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</si>
  <si>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</si>
  <si>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</si>
  <si>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</si>
  <si>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</si>
  <si>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</si>
  <si>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</si>
  <si>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</si>
  <si>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</si>
  <si>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</si>
  <si>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</si>
  <si>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</si>
  <si>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</si>
  <si>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</si>
  <si>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</si>
  <si>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</si>
  <si>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</si>
  <si>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</si>
  <si>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</si>
  <si>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</si>
  <si>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</si>
  <si>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</si>
  <si>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</si>
  <si>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</si>
  <si>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</si>
  <si>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</si>
  <si>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</si>
  <si>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</si>
  <si>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</si>
  <si>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</si>
  <si>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</si>
  <si>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</si>
  <si>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</si>
  <si>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</si>
  <si>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</si>
  <si>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</si>
  <si>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</si>
  <si>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</si>
  <si>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</si>
  <si>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</si>
  <si>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</si>
  <si>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</si>
  <si>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</si>
  <si>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</si>
  <si>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</si>
  <si>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</si>
  <si>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</si>
  <si>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</si>
  <si>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</si>
  <si>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</si>
  <si>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</si>
  <si>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</si>
  <si>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</si>
  <si>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</si>
  <si>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</si>
  <si>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</si>
  <si>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</si>
  <si>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</si>
  <si>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</si>
  <si>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</si>
  <si>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</si>
  <si>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</si>
  <si>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</si>
  <si>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</si>
  <si>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</si>
  <si>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</si>
  <si>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</si>
  <si>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</si>
  <si>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</si>
  <si>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</si>
  <si>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</si>
  <si>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</si>
  <si>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</si>
  <si>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</si>
  <si>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</si>
  <si>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</si>
  <si>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</si>
  <si>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</si>
  <si>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</si>
  <si>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</si>
  <si>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</si>
  <si>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</si>
  <si>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</si>
  <si>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</si>
  <si>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</si>
  <si>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</si>
  <si>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</si>
  <si>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</si>
  <si>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</si>
  <si>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</si>
  <si>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</si>
  <si>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</si>
  <si>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</si>
  <si>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</si>
  <si>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</si>
  <si>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</si>
  <si>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</si>
  <si>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</si>
  <si>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</si>
  <si>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</si>
  <si>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</si>
  <si>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</si>
  <si>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</si>
  <si>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</si>
  <si>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</si>
  <si>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</si>
  <si>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</si>
  <si>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</si>
  <si>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</si>
  <si>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</si>
  <si>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</si>
  <si>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</si>
  <si>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</si>
  <si>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</si>
  <si>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</si>
  <si>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</si>
  <si>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</si>
  <si>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</si>
  <si>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</si>
  <si>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</si>
  <si>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</si>
  <si>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</si>
  <si>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</si>
  <si>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</si>
  <si>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</si>
  <si>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</si>
  <si>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</si>
  <si>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</si>
  <si>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</si>
  <si>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</si>
  <si>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</si>
  <si>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</si>
  <si>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</si>
  <si>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</si>
  <si>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</si>
  <si>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</si>
  <si>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</si>
  <si>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</si>
  <si>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</si>
  <si>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</si>
  <si>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</si>
  <si>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</si>
  <si>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</si>
  <si>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</si>
  <si>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</si>
  <si>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</si>
  <si>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</si>
  <si>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</si>
  <si>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</si>
  <si>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</si>
  <si>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</si>
  <si>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</si>
  <si>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</si>
  <si>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</si>
  <si>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</si>
  <si>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</si>
  <si>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</si>
  <si>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</si>
  <si>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</si>
  <si>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</si>
  <si>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</si>
  <si>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</si>
  <si>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</si>
  <si>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</si>
  <si>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</si>
  <si>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</si>
  <si>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</si>
  <si>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</si>
  <si>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</si>
  <si>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</si>
  <si>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</si>
  <si>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</si>
  <si>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</si>
  <si>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</si>
  <si>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</si>
  <si>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</si>
  <si>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</si>
  <si>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</si>
  <si>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</si>
  <si>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</si>
  <si>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</si>
  <si>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</si>
  <si>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</si>
  <si>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</si>
  <si>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</si>
  <si>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</si>
  <si>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</si>
  <si>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</si>
  <si>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</si>
  <si>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</si>
  <si>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</si>
  <si>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</si>
  <si>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</si>
  <si>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</si>
  <si>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</si>
  <si>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</si>
  <si>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</si>
  <si>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</si>
  <si>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</si>
  <si>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</si>
  <si>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</si>
  <si>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</si>
  <si>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</si>
  <si>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</si>
  <si>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</si>
  <si>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</si>
  <si>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</si>
  <si>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</si>
  <si>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</si>
  <si>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</si>
  <si>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</si>
  <si>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</si>
  <si>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</si>
  <si>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</si>
  <si>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</si>
  <si>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</si>
  <si>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</si>
  <si>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</si>
  <si>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</si>
  <si>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</si>
  <si>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</si>
  <si>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</si>
  <si>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</si>
  <si>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</si>
  <si>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</si>
  <si>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</si>
  <si>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</si>
  <si>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</si>
  <si>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</si>
  <si>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</si>
  <si>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</si>
  <si>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</si>
  <si>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</si>
  <si>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</si>
  <si>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</si>
  <si>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</si>
  <si>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</si>
  <si>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</si>
  <si>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</si>
  <si>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</si>
  <si>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</si>
  <si>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</si>
  <si>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</si>
  <si>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</si>
  <si>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</si>
  <si>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</si>
  <si>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</si>
  <si>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</si>
  <si>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</si>
  <si>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</si>
  <si>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</si>
  <si>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</si>
  <si>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</si>
  <si>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</si>
  <si>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</si>
  <si>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</si>
  <si>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</si>
  <si>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</si>
  <si>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</si>
  <si>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</si>
  <si>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</si>
  <si>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</si>
  <si>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</si>
  <si>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</si>
  <si>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</si>
  <si>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</si>
  <si>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</si>
  <si>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</si>
  <si>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</si>
  <si>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</si>
  <si>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</si>
  <si>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</si>
  <si>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</si>
  <si>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</si>
  <si>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</si>
  <si>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</si>
  <si>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</si>
  <si>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</si>
  <si>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</si>
  <si>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</si>
  <si>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</si>
  <si>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</si>
  <si>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</si>
  <si>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</si>
  <si>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</si>
  <si>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</si>
  <si>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</si>
  <si>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</si>
  <si>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</si>
  <si>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</si>
  <si>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</si>
  <si>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</si>
  <si>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</si>
  <si>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</si>
  <si>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</si>
  <si>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</si>
  <si>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</si>
  <si>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</si>
  <si>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</si>
  <si>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</si>
  <si>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</si>
  <si>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</si>
  <si>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</si>
  <si>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</si>
  <si>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</si>
  <si>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</si>
  <si>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</si>
  <si>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</si>
  <si>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</si>
  <si>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</si>
  <si>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</si>
  <si>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</si>
  <si>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</si>
  <si>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</si>
  <si>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</si>
  <si>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</si>
  <si>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</si>
  <si>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</si>
  <si>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</si>
  <si>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</si>
  <si>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</si>
  <si>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</si>
  <si>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</si>
  <si>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</si>
  <si>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</si>
  <si>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</si>
  <si>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</si>
  <si>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</si>
  <si>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</si>
  <si>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</si>
  <si>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</si>
  <si>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</si>
  <si>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</si>
  <si>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</si>
  <si>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</si>
  <si>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</si>
  <si>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</si>
  <si>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</si>
  <si>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</si>
  <si>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</si>
  <si>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</si>
  <si>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</si>
  <si>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</si>
  <si>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</si>
  <si>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</si>
  <si>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</si>
  <si>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</si>
  <si>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</si>
  <si>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</si>
  <si>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</si>
  <si>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</si>
  <si>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</si>
  <si>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</si>
  <si>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</si>
  <si>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</si>
  <si>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</si>
  <si>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</si>
  <si>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</si>
  <si>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</si>
  <si>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</si>
  <si>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</si>
  <si>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</si>
  <si>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</si>
  <si>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</si>
  <si>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</si>
  <si>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</si>
  <si>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</si>
  <si>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</si>
  <si>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</si>
  <si>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</si>
  <si>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</si>
  <si>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</si>
  <si>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</si>
  <si>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</si>
  <si>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</si>
  <si>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</si>
  <si>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</si>
  <si>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</si>
  <si>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</si>
  <si>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</si>
  <si>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</si>
  <si>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</si>
  <si>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</si>
  <si>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</si>
  <si>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</si>
  <si>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</si>
  <si>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</si>
  <si>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</si>
  <si>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</si>
  <si>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</si>
  <si>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</si>
  <si>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</si>
  <si>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</si>
  <si>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</si>
  <si>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</si>
  <si>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</si>
  <si>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</si>
  <si>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</si>
  <si>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</si>
  <si>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</si>
  <si>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</si>
  <si>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</si>
  <si>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</si>
  <si>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</si>
  <si>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</si>
  <si>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</si>
  <si>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</si>
  <si>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</si>
  <si>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</si>
  <si>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</si>
  <si>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</si>
  <si>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</si>
  <si>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</si>
  <si>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</si>
  <si>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</si>
  <si>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</si>
  <si>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</si>
  <si>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</si>
  <si>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</si>
  <si>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</si>
  <si>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</si>
  <si>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</si>
  <si>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</si>
  <si>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</si>
  <si>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</si>
  <si>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</si>
  <si>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</si>
  <si>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</si>
  <si>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</si>
  <si>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</si>
  <si>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</si>
  <si>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</si>
  <si>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</si>
  <si>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</si>
  <si>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</si>
  <si>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</si>
  <si>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</si>
  <si>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</si>
  <si>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</si>
  <si>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</si>
  <si>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</si>
  <si>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</si>
  <si>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</si>
  <si>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</si>
  <si>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</si>
  <si>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</si>
  <si>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</si>
  <si>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</si>
  <si>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</si>
  <si>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</si>
  <si>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</si>
  <si>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</si>
  <si>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</si>
  <si>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</si>
  <si>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</si>
  <si>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</si>
  <si>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</si>
  <si>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</si>
  <si>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</si>
  <si>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</si>
  <si>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</si>
  <si>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</si>
  <si>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</si>
  <si>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</si>
  <si>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</si>
  <si>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</si>
  <si>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</si>
  <si>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</si>
  <si>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</si>
  <si>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</si>
  <si>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</si>
  <si>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</si>
  <si>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</si>
  <si>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</si>
  <si>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</si>
  <si>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</si>
  <si>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</si>
  <si>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</si>
  <si>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</si>
  <si>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</si>
  <si>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</si>
  <si>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</si>
  <si>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</si>
  <si>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</si>
  <si>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</si>
  <si>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</si>
  <si>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</si>
  <si>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</si>
  <si>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</si>
  <si>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</si>
  <si>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</si>
  <si>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</si>
  <si>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</si>
  <si>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</si>
  <si>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</si>
  <si>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</si>
  <si>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</si>
  <si>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</si>
  <si>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</si>
  <si>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</si>
  <si>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</si>
  <si>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</si>
  <si>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</si>
  <si>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</si>
  <si>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</si>
  <si>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</si>
  <si>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</si>
  <si>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</si>
  <si>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</si>
  <si>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</si>
  <si>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</si>
  <si>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</si>
  <si>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</si>
  <si>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</si>
  <si>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</si>
  <si>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</si>
  <si>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</si>
  <si>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</si>
  <si>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</si>
  <si>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</si>
  <si>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</si>
  <si>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</si>
  <si>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</si>
  <si>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</si>
  <si>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</si>
  <si>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</si>
  <si>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</si>
  <si>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</si>
  <si>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</si>
  <si>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</si>
  <si>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</si>
  <si>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</si>
  <si>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</si>
  <si>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</si>
  <si>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</si>
  <si>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</si>
  <si>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</si>
  <si>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</si>
  <si>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</si>
  <si>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</si>
  <si>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</si>
  <si>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</si>
  <si>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</si>
  <si>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</si>
  <si>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</si>
  <si>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</si>
  <si>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</si>
  <si>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</si>
  <si>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</si>
  <si>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</si>
  <si>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</si>
  <si>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</si>
  <si>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</si>
  <si>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</si>
  <si>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</si>
  <si>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</si>
  <si>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</si>
  <si>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</si>
  <si>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</si>
  <si>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</si>
  <si>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</si>
  <si>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</si>
  <si>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</si>
  <si>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</si>
  <si>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</si>
  <si>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</si>
  <si>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</si>
  <si>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</si>
  <si>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</si>
  <si>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</si>
  <si>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</si>
  <si>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</si>
  <si>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</si>
  <si>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</si>
  <si>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</si>
  <si>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</si>
  <si>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</si>
  <si>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</si>
  <si>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</si>
  <si>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</si>
  <si>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</si>
  <si>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</si>
  <si>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</si>
  <si>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</si>
  <si>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</si>
  <si>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</si>
  <si>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</si>
  <si>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</si>
  <si>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</si>
  <si>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</si>
  <si>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</si>
  <si>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</si>
  <si>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</si>
  <si>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</si>
  <si>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</si>
  <si>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</si>
  <si>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</si>
  <si>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</si>
  <si>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</si>
  <si>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</si>
  <si>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</si>
  <si>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</si>
  <si>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</si>
  <si>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</si>
  <si>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</si>
  <si>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</si>
  <si>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</si>
  <si>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</si>
  <si>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</si>
  <si>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</si>
  <si>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</si>
  <si>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</si>
  <si>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</si>
  <si>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</si>
  <si>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</si>
  <si>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</si>
  <si>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</si>
  <si>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</si>
  <si>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</si>
  <si>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</si>
  <si>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</si>
  <si>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</si>
  <si>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</si>
  <si>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</si>
  <si>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</si>
  <si>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</si>
  <si>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</si>
  <si>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</si>
  <si>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</si>
  <si>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</si>
  <si>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</si>
  <si>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</si>
  <si>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</si>
  <si>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</si>
  <si>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</si>
  <si>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</si>
  <si>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</si>
  <si>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</si>
  <si>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</si>
  <si>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</si>
  <si>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</si>
  <si>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</si>
  <si>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</si>
  <si>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</si>
  <si>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</si>
  <si>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</si>
  <si>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</si>
  <si>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</si>
  <si>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</si>
  <si>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</si>
  <si>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</si>
  <si>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</si>
  <si>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</si>
  <si>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</si>
  <si>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</si>
  <si>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</si>
  <si>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</si>
  <si>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</si>
  <si>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</si>
  <si>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</si>
  <si>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</si>
  <si>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</si>
  <si>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</si>
  <si>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</si>
  <si>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</si>
  <si>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</si>
  <si>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</si>
  <si>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</si>
  <si>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</si>
  <si>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</si>
  <si>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</si>
  <si>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</si>
  <si>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</si>
  <si>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</si>
  <si>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</si>
  <si>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</si>
  <si>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</si>
  <si>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</si>
  <si>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</si>
  <si>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</si>
  <si>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</si>
  <si>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</si>
  <si>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</si>
  <si>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</si>
  <si>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</si>
  <si>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</si>
  <si>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</si>
  <si>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</si>
  <si>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</si>
  <si>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</si>
  <si>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</si>
  <si>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</si>
  <si>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</si>
  <si>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</si>
  <si>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</si>
  <si>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</si>
  <si>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</si>
  <si>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</si>
  <si>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</si>
  <si>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</si>
  <si>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</si>
  <si>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</si>
  <si>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</si>
  <si>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</si>
  <si>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</si>
  <si>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</si>
  <si>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</si>
  <si>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</si>
  <si>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</si>
  <si>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</si>
  <si>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</si>
  <si>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</si>
  <si>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</si>
  <si>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</si>
  <si>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</si>
  <si>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</si>
  <si>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</si>
  <si>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</si>
  <si>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</si>
  <si>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</si>
  <si>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</si>
  <si>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</si>
  <si>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</si>
  <si>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</si>
  <si>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</si>
  <si>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</si>
  <si>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</si>
  <si>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</si>
  <si>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</si>
  <si>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</si>
  <si>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</si>
  <si>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</si>
  <si>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</si>
  <si>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</si>
  <si>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</si>
  <si>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</si>
  <si>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</si>
  <si>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</si>
  <si>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</si>
  <si>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</si>
  <si>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</si>
  <si>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</si>
  <si>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</si>
  <si>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</si>
  <si>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</si>
  <si>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</si>
  <si>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</si>
  <si>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</si>
  <si>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</si>
  <si>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</si>
  <si>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</si>
  <si>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</si>
  <si>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</si>
  <si>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</si>
  <si>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</si>
  <si>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</si>
  <si>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</si>
  <si>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</si>
  <si>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</si>
  <si>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</si>
  <si>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</si>
  <si>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</si>
  <si>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</si>
  <si>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</si>
  <si>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</si>
  <si>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</si>
  <si>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</si>
  <si>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</si>
  <si>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</si>
  <si>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</si>
  <si>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</si>
  <si>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</si>
  <si>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</si>
  <si>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</si>
  <si>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</si>
  <si>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</si>
  <si>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</si>
  <si>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</si>
  <si>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</si>
  <si>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</si>
  <si>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</si>
  <si>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</si>
  <si>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</si>
  <si>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</si>
  <si>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</si>
  <si>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</si>
  <si>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</si>
  <si>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</si>
  <si>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</si>
  <si>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</si>
  <si>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</si>
  <si>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</si>
  <si>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</si>
  <si>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</si>
  <si>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</si>
  <si>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</si>
  <si>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</si>
  <si>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</si>
  <si>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</si>
  <si>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</si>
  <si>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</si>
  <si>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</si>
  <si>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</si>
  <si>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</si>
  <si>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</si>
  <si>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</si>
  <si>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</si>
  <si>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</si>
  <si>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</si>
  <si>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</si>
  <si>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</si>
  <si>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</si>
  <si>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</si>
  <si>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</si>
  <si>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</si>
  <si>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</si>
  <si>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</si>
  <si>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</si>
  <si>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</si>
  <si>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</si>
  <si>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</si>
  <si>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</si>
  <si>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</si>
  <si>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</si>
  <si>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</si>
  <si>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</si>
  <si>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</si>
  <si>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</si>
  <si>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</si>
  <si>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</si>
  <si>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</si>
  <si>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</si>
  <si>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</si>
  <si>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</si>
  <si>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</si>
  <si>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</si>
  <si>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</si>
  <si>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</si>
  <si>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</si>
  <si>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</si>
  <si>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</si>
  <si>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</si>
  <si>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</si>
  <si>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</si>
  <si>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</si>
  <si>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</si>
  <si>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</si>
  <si>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</si>
  <si>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</si>
  <si>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</si>
  <si>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</si>
  <si>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</si>
  <si>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</si>
  <si>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</si>
  <si>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</si>
  <si>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</si>
  <si>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</si>
  <si>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</si>
  <si>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</si>
  <si>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</si>
  <si>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</si>
  <si>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</si>
  <si>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</si>
  <si>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</si>
  <si>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</si>
  <si>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</si>
  <si>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</si>
  <si>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</si>
  <si>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</si>
  <si>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</si>
  <si>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</si>
  <si>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</si>
  <si>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</si>
  <si>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</si>
  <si>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</si>
  <si>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</si>
  <si>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</si>
  <si>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</si>
  <si>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</si>
  <si>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</si>
  <si>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</si>
  <si>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</si>
  <si>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</si>
  <si>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</si>
  <si>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</si>
  <si>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</si>
  <si>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</si>
  <si>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</si>
  <si>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</si>
  <si>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</si>
  <si>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</si>
  <si>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</si>
  <si>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</si>
  <si>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</si>
  <si>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</si>
  <si>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</si>
  <si>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</si>
  <si>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</si>
  <si>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</si>
  <si>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</si>
  <si>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</si>
  <si>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</si>
  <si>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</si>
  <si>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</si>
  <si>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</si>
  <si>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</si>
  <si>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</si>
  <si>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</si>
  <si>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</si>
  <si>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</si>
  <si>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</si>
  <si>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</si>
  <si>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</si>
  <si>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</si>
  <si>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</si>
  <si>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</si>
  <si>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</si>
  <si>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</si>
  <si>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</si>
  <si>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</si>
  <si>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</si>
  <si>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</si>
  <si>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</si>
  <si>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</si>
  <si>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</si>
  <si>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</si>
  <si>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</si>
  <si>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</si>
  <si>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</si>
  <si>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</si>
  <si>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</si>
  <si>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</si>
  <si>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</si>
  <si>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</si>
  <si>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</si>
  <si>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</si>
  <si>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</si>
  <si>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</si>
  <si>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</si>
  <si>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</si>
  <si>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</si>
  <si>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</si>
  <si>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</si>
  <si>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</si>
  <si>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</si>
  <si>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</si>
  <si>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</si>
  <si>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</si>
  <si>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</si>
  <si>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</si>
  <si>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</si>
  <si>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</si>
  <si>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</si>
  <si>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</si>
  <si>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</si>
  <si>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</si>
  <si>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</si>
  <si>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</si>
  <si>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</si>
  <si>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</si>
  <si>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</si>
  <si>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</si>
  <si>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</si>
  <si>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</si>
  <si>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</si>
  <si>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</si>
  <si>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</si>
  <si>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</si>
  <si>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</si>
  <si>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</si>
  <si>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</si>
  <si>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</si>
  <si>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</si>
  <si>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</si>
  <si>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</si>
  <si>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</si>
  <si>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</si>
  <si>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</si>
  <si>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</si>
  <si>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</si>
  <si>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</si>
  <si>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</si>
  <si>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</si>
  <si>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</si>
  <si>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</si>
  <si>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</si>
  <si>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</si>
  <si>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</si>
  <si>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</si>
  <si>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</si>
  <si>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</si>
  <si>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</si>
  <si>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</si>
  <si>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</si>
  <si>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</si>
  <si>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</si>
  <si>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</si>
  <si>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</si>
  <si>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</si>
  <si>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</si>
  <si>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</si>
  <si>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</si>
  <si>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</si>
  <si>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</si>
  <si>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</si>
  <si>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</si>
  <si>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</si>
  <si>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</si>
  <si>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</si>
  <si>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</si>
  <si>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</si>
  <si>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</si>
  <si>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</si>
  <si>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</si>
  <si>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</si>
  <si>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</si>
  <si>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</si>
  <si>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</si>
  <si>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</si>
  <si>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</si>
  <si>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</si>
  <si>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</si>
  <si>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</si>
  <si>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</si>
  <si>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</si>
  <si>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</si>
  <si>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</si>
  <si>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</si>
  <si>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</si>
  <si>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</si>
  <si>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</si>
  <si>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</si>
  <si>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</si>
  <si>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</si>
  <si>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</si>
  <si>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</si>
  <si>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</si>
  <si>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</si>
  <si>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</si>
  <si>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</si>
  <si>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</si>
  <si>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</si>
  <si>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</si>
  <si>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</si>
  <si>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</si>
  <si>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</si>
  <si>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</si>
  <si>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</si>
  <si>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</si>
  <si>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</si>
  <si>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</si>
  <si>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</si>
  <si>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</si>
  <si>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</si>
  <si>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</si>
  <si>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</si>
  <si>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</si>
  <si>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</si>
  <si>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</si>
  <si>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</si>
  <si>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</si>
  <si>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</si>
  <si>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</si>
  <si>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</si>
  <si>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</si>
  <si>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</si>
  <si>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</si>
  <si>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</si>
  <si>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</si>
  <si>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</si>
  <si>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</si>
  <si>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</si>
  <si>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</si>
  <si>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</si>
  <si>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</si>
  <si>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</si>
  <si>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</si>
  <si>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</si>
  <si>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</si>
  <si>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</si>
  <si>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</si>
  <si>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</si>
  <si>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</si>
  <si>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</si>
  <si>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</si>
  <si>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</si>
  <si>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</si>
  <si>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</si>
  <si>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</si>
  <si>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</si>
  <si>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</si>
  <si>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</si>
  <si>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</si>
  <si>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</si>
  <si>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</si>
  <si>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</si>
  <si>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</si>
  <si>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</si>
  <si>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</si>
  <si>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</si>
  <si>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</si>
  <si>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</si>
  <si>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</si>
  <si>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</si>
  <si>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</si>
  <si>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</si>
  <si>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</si>
  <si>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</si>
  <si>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</si>
  <si>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</si>
  <si>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</si>
  <si>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</si>
  <si>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</si>
  <si>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</si>
  <si>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</si>
  <si>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</si>
  <si>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</si>
  <si>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</si>
  <si>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</si>
  <si>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</si>
  <si>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</si>
  <si>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</si>
  <si>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</si>
  <si>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</si>
  <si>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</si>
  <si>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</si>
  <si>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</si>
  <si>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</si>
  <si>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</si>
  <si>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</si>
  <si>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</si>
  <si>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</si>
  <si>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</si>
  <si>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</si>
  <si>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</si>
  <si>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</si>
  <si>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</si>
  <si>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</si>
  <si>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</si>
  <si>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</si>
  <si>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</si>
  <si>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</si>
  <si>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</si>
  <si>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</si>
  <si>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</si>
  <si>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</si>
  <si>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</si>
  <si>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</si>
  <si>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</si>
  <si>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</si>
  <si>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</si>
  <si>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</si>
  <si>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</si>
  <si>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</si>
  <si>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</si>
  <si>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</si>
  <si>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</si>
  <si>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</si>
  <si>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</si>
  <si>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</si>
  <si>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</si>
  <si>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</si>
  <si>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</si>
  <si>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</si>
  <si>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</si>
  <si>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</si>
  <si>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</si>
  <si>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</si>
  <si>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</si>
  <si>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</si>
  <si>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</si>
  <si>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</si>
  <si>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</si>
  <si>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</si>
  <si>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</si>
  <si>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</si>
  <si>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</si>
  <si>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</si>
  <si>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</si>
  <si>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</si>
  <si>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</si>
  <si>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</si>
  <si>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</si>
  <si>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</si>
  <si>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</si>
  <si>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</si>
  <si>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</si>
  <si>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</si>
  <si>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</si>
  <si>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</si>
  <si>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</si>
  <si>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</si>
  <si>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</si>
  <si>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</si>
  <si>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</si>
  <si>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</si>
  <si>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</si>
  <si>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</si>
  <si>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</si>
  <si>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</si>
  <si>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</si>
  <si>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</si>
  <si>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</si>
  <si>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</si>
  <si>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</si>
  <si>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</si>
  <si>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</si>
  <si>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</si>
  <si>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</si>
  <si>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</si>
  <si>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</si>
  <si>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</si>
  <si>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</si>
  <si>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</si>
  <si>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</si>
  <si>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</si>
  <si>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</si>
  <si>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</si>
  <si>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</si>
  <si>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</si>
  <si>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</si>
  <si>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</si>
  <si>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</si>
  <si>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</si>
  <si>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</si>
  <si>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</si>
  <si>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</si>
  <si>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</si>
  <si>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</si>
  <si>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</si>
  <si>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</si>
  <si>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</si>
  <si>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</si>
  <si>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</si>
  <si>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</si>
  <si>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</si>
  <si>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</si>
  <si>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</si>
  <si>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</si>
  <si>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</si>
  <si>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</si>
  <si>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</si>
  <si>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</si>
  <si>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</si>
  <si>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</si>
  <si>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</si>
  <si>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</si>
  <si>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</si>
  <si>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</si>
  <si>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</si>
  <si>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</si>
  <si>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</si>
  <si>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</si>
  <si>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</si>
  <si>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</si>
  <si>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</si>
  <si>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</si>
  <si>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</si>
  <si>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</si>
  <si>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</si>
  <si>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</si>
  <si>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</si>
  <si>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</si>
  <si>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</si>
  <si>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</si>
  <si>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</si>
  <si>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</si>
  <si>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</si>
  <si>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</si>
  <si>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</si>
  <si>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</si>
  <si>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</si>
  <si>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</si>
  <si>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</si>
  <si>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</si>
  <si>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</si>
  <si>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</si>
  <si>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</si>
  <si>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</si>
  <si>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</si>
  <si>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</si>
  <si>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</si>
  <si>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</si>
  <si>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</si>
  <si>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</si>
  <si>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</si>
  <si>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</si>
  <si>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</si>
  <si>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</si>
  <si>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</si>
  <si>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</si>
  <si>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</si>
  <si>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</si>
  <si>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</si>
  <si>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</si>
  <si>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</si>
  <si>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</si>
  <si>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</si>
  <si>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</si>
  <si>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</si>
  <si>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</si>
  <si>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</si>
  <si>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</si>
  <si>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</si>
  <si>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</si>
  <si>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</si>
  <si>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</si>
  <si>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</si>
  <si>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</si>
  <si>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</si>
  <si>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</si>
  <si>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</si>
  <si>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</si>
  <si>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</si>
  <si>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</si>
  <si>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</si>
  <si>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</si>
  <si>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</si>
  <si>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</si>
  <si>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</si>
  <si>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</si>
  <si>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</si>
  <si>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</si>
  <si>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</si>
  <si>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</si>
  <si>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</si>
  <si>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</si>
  <si>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</si>
  <si>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</si>
  <si>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</si>
  <si>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</si>
  <si>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</si>
  <si>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</si>
  <si>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</si>
  <si>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</si>
  <si>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</si>
  <si>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</si>
  <si>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</si>
  <si>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</si>
  <si>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</si>
  <si>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</si>
  <si>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</si>
  <si>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</si>
  <si>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</si>
  <si>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</si>
  <si>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</si>
  <si>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</si>
  <si>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</si>
  <si>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</si>
  <si>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</si>
  <si>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</si>
  <si>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</si>
  <si>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</si>
  <si>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</si>
  <si>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</si>
  <si>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</si>
  <si>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</si>
  <si>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</si>
  <si>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</si>
  <si>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</si>
  <si>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</si>
  <si>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</si>
  <si>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</si>
  <si>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</si>
  <si>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</si>
  <si>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</si>
  <si>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</si>
  <si>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</si>
  <si>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</si>
  <si>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</si>
  <si>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</si>
  <si>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</si>
  <si>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</si>
  <si>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</si>
  <si>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</si>
  <si>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</si>
  <si>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</si>
  <si>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</si>
  <si>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</si>
  <si>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</si>
  <si>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</si>
  <si>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</si>
  <si>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</si>
  <si>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</si>
  <si>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</si>
  <si>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</si>
  <si>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</si>
  <si>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</si>
  <si>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</si>
  <si>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</si>
  <si>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</si>
  <si>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</si>
  <si>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</si>
  <si>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</si>
  <si>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</si>
  <si>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</si>
  <si>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</si>
  <si>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</si>
  <si>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</si>
  <si>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</si>
  <si>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</si>
  <si>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</si>
  <si>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</si>
  <si>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</si>
  <si>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</si>
  <si>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</si>
  <si>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</si>
  <si>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</si>
  <si>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</si>
  <si>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</si>
  <si>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</si>
  <si>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</si>
  <si>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</si>
  <si>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</si>
  <si>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</si>
  <si>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</si>
  <si>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</si>
  <si>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</si>
  <si>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</si>
  <si>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</si>
  <si>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</si>
  <si>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</si>
  <si>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</si>
  <si>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</si>
  <si>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</si>
  <si>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</si>
  <si>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</si>
  <si>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</si>
  <si>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</si>
  <si>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</si>
  <si>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</si>
  <si>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</si>
  <si>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</si>
  <si>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</si>
  <si>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</si>
  <si>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</si>
  <si>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</si>
  <si>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</si>
  <si>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</si>
  <si>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</si>
  <si>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</si>
  <si>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</si>
  <si>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</si>
  <si>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</si>
  <si>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</si>
  <si>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</si>
  <si>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</si>
  <si>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</si>
  <si>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</si>
  <si>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</si>
  <si>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</si>
  <si>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</si>
  <si>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</si>
  <si>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</si>
  <si>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</si>
  <si>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</si>
  <si>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</si>
  <si>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</si>
  <si>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</si>
  <si>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</si>
  <si>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</si>
  <si>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</si>
  <si>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</si>
  <si>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</si>
  <si>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</si>
  <si>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</si>
  <si>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</si>
  <si>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</si>
  <si>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</si>
  <si>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</si>
  <si>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</si>
  <si>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</si>
  <si>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</si>
  <si>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</si>
  <si>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</si>
  <si>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</si>
  <si>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</si>
  <si>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</si>
  <si>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</si>
  <si>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</si>
  <si>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</si>
  <si>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</si>
  <si>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</si>
  <si>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</si>
  <si>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</si>
  <si>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</si>
  <si>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</si>
  <si>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</si>
  <si>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</si>
  <si>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</si>
  <si>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</si>
  <si>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</si>
  <si>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</si>
  <si>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</si>
  <si>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</si>
  <si>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</si>
  <si>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</si>
  <si>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</si>
  <si>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</si>
  <si>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</si>
  <si>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</si>
  <si>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</si>
  <si>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</si>
  <si>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</si>
  <si>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</si>
  <si>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</si>
  <si>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</si>
  <si>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</si>
  <si>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</si>
  <si>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</si>
  <si>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</si>
  <si>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</si>
  <si>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</si>
  <si>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</si>
  <si>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</si>
  <si>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</si>
  <si>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</si>
  <si>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</si>
  <si>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</si>
  <si>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</si>
  <si>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</si>
  <si>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</si>
  <si>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</si>
  <si>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</si>
  <si>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</si>
  <si>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</si>
  <si>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</si>
  <si>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</si>
  <si>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</si>
  <si>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</si>
  <si>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</si>
  <si>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</si>
  <si>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</si>
  <si>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</si>
  <si>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</si>
  <si>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</si>
  <si>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</si>
  <si>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</si>
  <si>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</si>
  <si>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</si>
  <si>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</si>
  <si>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</si>
  <si>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</si>
  <si>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</si>
  <si>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</si>
  <si>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</si>
  <si>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</si>
  <si>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</si>
  <si>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</si>
  <si>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</si>
  <si>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</si>
  <si>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</si>
  <si>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</si>
  <si>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</si>
  <si>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</si>
  <si>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</si>
  <si>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</si>
  <si>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</si>
  <si>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</si>
  <si>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</si>
  <si>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</si>
  <si>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</si>
  <si>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</si>
  <si>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</si>
  <si>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</si>
  <si>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</si>
  <si>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</si>
  <si>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</si>
  <si>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</si>
  <si>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</si>
  <si>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</si>
  <si>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</si>
  <si>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</si>
  <si>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</si>
  <si>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</si>
  <si>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</si>
  <si>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</si>
  <si>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</si>
  <si>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</si>
  <si>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</si>
  <si>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</si>
  <si>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</si>
  <si>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</si>
  <si>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</si>
  <si>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</si>
  <si>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</si>
  <si>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</si>
  <si>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</si>
  <si>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</si>
  <si>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</si>
  <si>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</si>
  <si>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</si>
  <si>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</si>
  <si>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</si>
  <si>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</si>
  <si>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</si>
  <si>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</si>
  <si>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</si>
  <si>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</si>
  <si>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</si>
  <si>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</si>
  <si>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</si>
  <si>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</si>
  <si>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</si>
  <si>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</si>
  <si>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</si>
  <si>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</si>
  <si>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</si>
  <si>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</si>
  <si>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</si>
  <si>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</si>
  <si>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</si>
  <si>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</si>
  <si>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</si>
  <si>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</si>
  <si>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</si>
  <si>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</si>
  <si>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</si>
  <si>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</si>
  <si>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</si>
  <si>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</si>
  <si>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</si>
  <si>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</si>
  <si>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</si>
  <si>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</si>
  <si>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</si>
  <si>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</si>
  <si>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</si>
  <si>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</si>
  <si>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</si>
  <si>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</si>
  <si>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</si>
  <si>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</si>
  <si>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</si>
  <si>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</si>
  <si>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</si>
  <si>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</si>
  <si>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</si>
  <si>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</si>
  <si>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</si>
  <si>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</si>
  <si>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</si>
  <si>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</si>
  <si>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</si>
  <si>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</si>
  <si>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</si>
  <si>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</si>
  <si>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</si>
  <si>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</si>
  <si>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</si>
  <si>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</si>
  <si>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</si>
  <si>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</si>
  <si>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</si>
  <si>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</si>
  <si>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</si>
  <si>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</si>
  <si>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</si>
  <si>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</si>
  <si>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</si>
  <si>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</si>
  <si>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</si>
  <si>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</si>
  <si>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</si>
  <si>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</si>
  <si>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</si>
  <si>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</si>
  <si>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</si>
  <si>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</si>
  <si>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</si>
  <si>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</si>
  <si>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</si>
  <si>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</si>
  <si>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</si>
  <si>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</si>
  <si>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</si>
  <si>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</si>
  <si>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</si>
  <si>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</si>
  <si>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</si>
  <si>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</si>
  <si>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</si>
  <si>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</si>
  <si>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</si>
  <si>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</si>
  <si>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</si>
  <si>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</si>
  <si>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</si>
  <si>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</si>
  <si>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</si>
  <si>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</si>
  <si>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</si>
  <si>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</si>
  <si>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</si>
  <si>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</si>
  <si>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</si>
  <si>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</si>
  <si>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</si>
  <si>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</si>
  <si>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</si>
  <si>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</si>
  <si>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</si>
  <si>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</si>
  <si>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</si>
  <si>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</si>
  <si>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</si>
  <si>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</si>
  <si>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</si>
  <si>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</si>
  <si>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</si>
  <si>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</si>
  <si>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</si>
  <si>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</si>
  <si>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</si>
  <si>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</si>
  <si>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</si>
  <si>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</si>
  <si>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</si>
  <si>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</si>
  <si>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</si>
  <si>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</si>
  <si>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</si>
  <si>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</si>
  <si>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</si>
  <si>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</si>
  <si>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</si>
  <si>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</si>
  <si>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</si>
  <si>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</si>
  <si>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</si>
  <si>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</si>
  <si>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</si>
  <si>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</si>
  <si>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</si>
  <si>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</si>
  <si>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</si>
  <si>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</si>
  <si>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</si>
  <si>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</si>
  <si>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</si>
  <si>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</si>
  <si>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</si>
  <si>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</si>
  <si>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</si>
  <si>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</si>
  <si>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</si>
  <si>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</si>
  <si>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</si>
  <si>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</si>
  <si>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</si>
  <si>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</si>
  <si>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</si>
  <si>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</si>
  <si>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</si>
  <si>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</si>
  <si>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</si>
  <si>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</si>
  <si>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</si>
  <si>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</si>
  <si>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</si>
  <si>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</si>
  <si>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</si>
  <si>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</si>
  <si>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</si>
  <si>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</si>
  <si>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</si>
  <si>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</si>
  <si>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</si>
  <si>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</si>
  <si>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</si>
  <si>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</si>
  <si>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</si>
  <si>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</si>
  <si>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</si>
  <si>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</si>
  <si>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</si>
  <si>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</si>
  <si>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</si>
  <si>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</si>
  <si>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</si>
  <si>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</si>
  <si>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</si>
  <si>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</si>
  <si>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</si>
  <si>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</si>
  <si>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</si>
  <si>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</si>
  <si>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</si>
  <si>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</si>
  <si>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</si>
  <si>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</si>
  <si>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</si>
  <si>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</si>
  <si>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</si>
  <si>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</si>
  <si>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</si>
  <si>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</si>
  <si>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</si>
  <si>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</si>
  <si>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</si>
  <si>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</si>
  <si>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</si>
  <si>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</si>
  <si>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</si>
  <si>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</si>
  <si>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</si>
  <si>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</si>
  <si>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</si>
  <si>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</si>
  <si>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</si>
  <si>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</si>
  <si>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</si>
  <si>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</si>
  <si>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</si>
  <si>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</si>
  <si>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</si>
  <si>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</si>
  <si>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</si>
  <si>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</si>
  <si>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</si>
  <si>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</si>
  <si>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</si>
  <si>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</si>
  <si>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</si>
  <si>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</si>
  <si>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</si>
  <si>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</si>
  <si>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</si>
  <si>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</si>
  <si>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</si>
  <si>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</si>
  <si>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</si>
  <si>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</si>
  <si>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</si>
  <si>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</si>
  <si>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</si>
  <si>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</si>
  <si>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</si>
  <si>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</si>
  <si>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</si>
  <si>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</si>
  <si>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</si>
  <si>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</si>
  <si>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</si>
  <si>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</si>
  <si>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</si>
  <si>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</si>
  <si>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</si>
  <si>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</si>
  <si>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</si>
  <si>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</si>
  <si>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</si>
  <si>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</si>
  <si>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</si>
  <si>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</si>
  <si>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</si>
  <si>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</si>
  <si>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</si>
  <si>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</si>
  <si>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</si>
  <si>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</si>
  <si>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</si>
  <si>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</si>
  <si>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</si>
  <si>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</si>
  <si>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</si>
  <si>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</si>
  <si>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</si>
  <si>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</si>
  <si>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</si>
  <si>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</si>
  <si>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</si>
  <si>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</si>
  <si>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</si>
  <si>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</si>
  <si>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</si>
  <si>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</si>
  <si>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</si>
  <si>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</si>
  <si>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</si>
  <si>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</si>
  <si>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</si>
  <si>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</si>
  <si>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</si>
  <si>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</si>
  <si>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</si>
  <si>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</si>
  <si>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</si>
  <si>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</si>
  <si>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</si>
  <si>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</si>
  <si>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</si>
  <si>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</si>
  <si>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</si>
  <si>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</si>
  <si>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</si>
  <si>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</si>
  <si>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</si>
  <si>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ESTRELLAS PARA LA NIÑEZ</t>
  </si>
  <si>
    <t>2021-13-10000262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</si>
  <si>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</si>
  <si>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Institución Educativa Departamental “LUIS CARLOS GALAN SARMIENTO”</t>
  </si>
  <si>
    <t>Institución Educativa Departamental “MARIA ALFARO DE OSPINO”</t>
  </si>
  <si>
    <t>ALCALDIA DISTRITO ESPECIAL INDUSTRIAL Y PORTUARIO BARRANQUILLA</t>
  </si>
  <si>
    <t>001-2014</t>
  </si>
  <si>
    <t>003-2015</t>
  </si>
  <si>
    <t>002-2014</t>
  </si>
  <si>
    <t>004-2015</t>
  </si>
  <si>
    <t>005-2016</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</si>
  <si>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</si>
  <si>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</si>
  <si>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</si>
  <si>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</si>
  <si>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</si>
  <si>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</si>
  <si>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</si>
  <si>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160-2020</t>
  </si>
  <si>
    <t>172-2020</t>
  </si>
  <si>
    <t>ICBF-CA-152-2020-MAG</t>
  </si>
  <si>
    <t>0198-2020</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</si>
  <si>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</si>
  <si>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</si>
  <si>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</si>
  <si>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</si>
  <si>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WENDY PAOLA LENGUA CELEDON</t>
  </si>
  <si>
    <t>CARRERA 14 #8-61 LOCAL 1</t>
  </si>
  <si>
    <t>3104032481</t>
  </si>
  <si>
    <t>corservimos2010@gmail.com</t>
  </si>
  <si>
    <t xml:space="preserve">INSTITUTO COLOMBIANO DE BIENESTAR FAMILIAR </t>
  </si>
  <si>
    <t>INSTITUTO COLOMBIANO DE BIENESTAR FAMILIAR</t>
  </si>
  <si>
    <t>0214-2015</t>
  </si>
  <si>
    <t>0283-2016</t>
  </si>
  <si>
    <t>0695-2016</t>
  </si>
  <si>
    <t>0476-2016</t>
  </si>
  <si>
    <t>0477-2016</t>
  </si>
  <si>
    <t>0891-2016</t>
  </si>
  <si>
    <t>0892-2016</t>
  </si>
  <si>
    <t>219-2016</t>
  </si>
  <si>
    <t>369-2017</t>
  </si>
  <si>
    <t>12016000769</t>
  </si>
  <si>
    <t>0433-2017</t>
  </si>
  <si>
    <t>0431-2018</t>
  </si>
  <si>
    <t>239-2018</t>
  </si>
  <si>
    <t>088</t>
  </si>
  <si>
    <t>136</t>
  </si>
  <si>
    <t>0085-2019</t>
  </si>
  <si>
    <t>0297-2020</t>
  </si>
  <si>
    <t>0289-2020</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</si>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</sst>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64" zoomScale="70" zoomScaleNormal="70" zoomScaleSheetLayoutView="40" zoomScalePageLayoutView="40" workbookViewId="0">
      <selection activeCell="E78" sqref="E7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44193.703177546297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70" t="str">
        <f>HYPERLINK("#Integrante_1!A109","CAPACIDAD RESIDUAL")</f>
        <v>CAPACIDAD RESIDUAL</v>
      </c>
      <c r="F8" s="271"/>
      <c r="G8" s="272"/>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70" t="str">
        <f>HYPERLINK("#Integrante_1!A162","TALENTO HUMANO")</f>
        <v>TALENTO HUMANO</v>
      </c>
      <c r="F9" s="271"/>
      <c r="G9" s="272"/>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70" t="str">
        <f>HYPERLINK("#Integrante_1!F162","INFRAESTRUCTURA")</f>
        <v>INFRAESTRUCTURA</v>
      </c>
      <c r="F10" s="271"/>
      <c r="G10" s="272"/>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2682</v>
      </c>
      <c r="D15" s="35"/>
      <c r="E15" s="35"/>
      <c r="F15" s="5"/>
      <c r="G15" s="32" t="s">
        <v>1168</v>
      </c>
      <c r="H15" s="105" t="s">
        <v>208</v>
      </c>
      <c r="I15" s="32" t="s">
        <v>2629</v>
      </c>
      <c r="J15" s="110" t="s">
        <v>2637</v>
      </c>
      <c r="L15" s="267" t="s">
        <v>8</v>
      </c>
      <c r="M15" s="267"/>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v>806016595</v>
      </c>
      <c r="C20" s="5"/>
      <c r="D20" s="74"/>
      <c r="E20" s="161" t="s">
        <v>2669</v>
      </c>
      <c r="F20" s="163" t="s">
        <v>2681</v>
      </c>
      <c r="G20" s="5"/>
      <c r="H20" s="273"/>
      <c r="I20" s="150" t="s">
        <v>208</v>
      </c>
      <c r="J20" s="151" t="s">
        <v>215</v>
      </c>
      <c r="K20" s="152">
        <v>3715979182</v>
      </c>
      <c r="L20" s="153"/>
      <c r="M20" s="153">
        <v>44561</v>
      </c>
      <c r="N20" s="136">
        <f>+(M20-L20)/30</f>
        <v>1485.3666666666666</v>
      </c>
      <c r="O20" s="139"/>
      <c r="U20" s="135"/>
      <c r="V20" s="107">
        <f ca="1">NOW()</f>
        <v>44193.703177546297</v>
      </c>
      <c r="W20" s="107">
        <f ca="1">NOW()</f>
        <v>44193.703177546297</v>
      </c>
    </row>
    <row r="21" spans="1:23" ht="30" customHeight="1" outlineLevel="1" x14ac:dyDescent="0.25">
      <c r="A21" s="9"/>
      <c r="B21" s="72"/>
      <c r="C21" s="5"/>
      <c r="D21" s="5"/>
      <c r="E21" s="5"/>
      <c r="F21" s="5"/>
      <c r="G21" s="5"/>
      <c r="H21" s="71"/>
      <c r="I21" s="150" t="s">
        <v>208</v>
      </c>
      <c r="J21" s="151" t="s">
        <v>227</v>
      </c>
      <c r="K21" s="152"/>
      <c r="L21" s="153"/>
      <c r="M21" s="153">
        <v>44561</v>
      </c>
      <c r="N21" s="136">
        <f t="shared" ref="N21:N35" si="0">+(M21-L21)/30</f>
        <v>1485.3666666666666</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str">
        <f>VLOOKUP(B20,EAS!A2:B1439,2,0)</f>
        <v>CORPORACION SOCIOCULTURAL AFRODECENDIENTE ATAOLE</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t="s">
        <v>2683</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2711</v>
      </c>
      <c r="C48" s="114" t="s">
        <v>31</v>
      </c>
      <c r="D48" s="112" t="s">
        <v>2713</v>
      </c>
      <c r="E48" s="146">
        <v>42079</v>
      </c>
      <c r="F48" s="146">
        <v>42369</v>
      </c>
      <c r="G48" s="173">
        <f>IF(AND(E48&lt;&gt;"",F48&lt;&gt;""),((F48-E48)/30),"")</f>
        <v>9.6666666666666661</v>
      </c>
      <c r="H48" s="116" t="s">
        <v>2731</v>
      </c>
      <c r="I48" s="115" t="s">
        <v>208</v>
      </c>
      <c r="J48" s="115" t="s">
        <v>227</v>
      </c>
      <c r="K48" s="118">
        <v>207770500</v>
      </c>
      <c r="L48" s="117" t="s">
        <v>1148</v>
      </c>
      <c r="M48" s="119">
        <v>1</v>
      </c>
      <c r="N48" s="117" t="s">
        <v>27</v>
      </c>
      <c r="O48" s="117" t="s">
        <v>26</v>
      </c>
      <c r="P48" s="80"/>
    </row>
    <row r="49" spans="1:16" s="6" customFormat="1" ht="24.75" customHeight="1" x14ac:dyDescent="0.25">
      <c r="A49" s="144">
        <v>2</v>
      </c>
      <c r="B49" s="113" t="s">
        <v>2712</v>
      </c>
      <c r="C49" s="114" t="s">
        <v>31</v>
      </c>
      <c r="D49" s="112" t="s">
        <v>2714</v>
      </c>
      <c r="E49" s="146">
        <v>42401</v>
      </c>
      <c r="F49" s="146">
        <v>42719</v>
      </c>
      <c r="G49" s="173">
        <f t="shared" ref="G49:G107" si="2">IF(AND(E49&lt;&gt;"",F49&lt;&gt;""),((F49-E49)/30),"")</f>
        <v>10.6</v>
      </c>
      <c r="H49" s="116" t="s">
        <v>2732</v>
      </c>
      <c r="I49" s="115" t="s">
        <v>208</v>
      </c>
      <c r="J49" s="115" t="s">
        <v>227</v>
      </c>
      <c r="K49" s="118">
        <v>865231478</v>
      </c>
      <c r="L49" s="117" t="s">
        <v>1148</v>
      </c>
      <c r="M49" s="119">
        <v>1</v>
      </c>
      <c r="N49" s="117" t="s">
        <v>27</v>
      </c>
      <c r="O49" s="117" t="s">
        <v>1148</v>
      </c>
      <c r="P49" s="80"/>
    </row>
    <row r="50" spans="1:16" s="6" customFormat="1" ht="24.75" customHeight="1" x14ac:dyDescent="0.25">
      <c r="A50" s="144">
        <v>3</v>
      </c>
      <c r="B50" s="113" t="s">
        <v>2712</v>
      </c>
      <c r="C50" s="114" t="s">
        <v>31</v>
      </c>
      <c r="D50" s="112" t="s">
        <v>2715</v>
      </c>
      <c r="E50" s="146">
        <v>42675</v>
      </c>
      <c r="F50" s="146">
        <v>43312</v>
      </c>
      <c r="G50" s="173">
        <f t="shared" si="2"/>
        <v>21.233333333333334</v>
      </c>
      <c r="H50" s="121" t="s">
        <v>2733</v>
      </c>
      <c r="I50" s="115" t="s">
        <v>208</v>
      </c>
      <c r="J50" s="115" t="s">
        <v>210</v>
      </c>
      <c r="K50" s="118">
        <v>504522666</v>
      </c>
      <c r="L50" s="117" t="s">
        <v>1148</v>
      </c>
      <c r="M50" s="119">
        <v>1</v>
      </c>
      <c r="N50" s="117" t="s">
        <v>27</v>
      </c>
      <c r="O50" s="117" t="s">
        <v>1148</v>
      </c>
      <c r="P50" s="80"/>
    </row>
    <row r="51" spans="1:16" s="6" customFormat="1" ht="24.75" customHeight="1" outlineLevel="1" x14ac:dyDescent="0.25">
      <c r="A51" s="144">
        <v>4</v>
      </c>
      <c r="B51" s="113" t="s">
        <v>2712</v>
      </c>
      <c r="C51" s="114" t="s">
        <v>31</v>
      </c>
      <c r="D51" s="112" t="s">
        <v>2716</v>
      </c>
      <c r="E51" s="146">
        <v>42580</v>
      </c>
      <c r="F51" s="146">
        <v>42719</v>
      </c>
      <c r="G51" s="173">
        <f t="shared" si="2"/>
        <v>4.6333333333333337</v>
      </c>
      <c r="H51" s="116" t="s">
        <v>2732</v>
      </c>
      <c r="I51" s="115" t="s">
        <v>208</v>
      </c>
      <c r="J51" s="115" t="s">
        <v>229</v>
      </c>
      <c r="K51" s="118">
        <v>147423686</v>
      </c>
      <c r="L51" s="117" t="s">
        <v>1148</v>
      </c>
      <c r="M51" s="119">
        <v>1</v>
      </c>
      <c r="N51" s="117" t="s">
        <v>27</v>
      </c>
      <c r="O51" s="117" t="s">
        <v>1148</v>
      </c>
      <c r="P51" s="80"/>
    </row>
    <row r="52" spans="1:16" s="7" customFormat="1" ht="24.75" customHeight="1" outlineLevel="1" x14ac:dyDescent="0.25">
      <c r="A52" s="145">
        <v>5</v>
      </c>
      <c r="B52" s="113" t="s">
        <v>2712</v>
      </c>
      <c r="C52" s="114" t="s">
        <v>31</v>
      </c>
      <c r="D52" s="112" t="s">
        <v>2717</v>
      </c>
      <c r="E52" s="146">
        <v>42580</v>
      </c>
      <c r="F52" s="146">
        <v>42719</v>
      </c>
      <c r="G52" s="173">
        <f t="shared" si="2"/>
        <v>4.6333333333333337</v>
      </c>
      <c r="H52" s="121" t="s">
        <v>2732</v>
      </c>
      <c r="I52" s="115" t="s">
        <v>208</v>
      </c>
      <c r="J52" s="115" t="s">
        <v>229</v>
      </c>
      <c r="K52" s="118">
        <v>988484713</v>
      </c>
      <c r="L52" s="117" t="s">
        <v>1148</v>
      </c>
      <c r="M52" s="119">
        <v>1</v>
      </c>
      <c r="N52" s="117" t="s">
        <v>27</v>
      </c>
      <c r="O52" s="117" t="s">
        <v>1148</v>
      </c>
      <c r="P52" s="81"/>
    </row>
    <row r="53" spans="1:16" s="7" customFormat="1" ht="24.75" customHeight="1" outlineLevel="1" x14ac:dyDescent="0.25">
      <c r="A53" s="145">
        <v>6</v>
      </c>
      <c r="B53" s="113" t="s">
        <v>2712</v>
      </c>
      <c r="C53" s="114" t="s">
        <v>31</v>
      </c>
      <c r="D53" s="112" t="s">
        <v>2718</v>
      </c>
      <c r="E53" s="146">
        <v>42720</v>
      </c>
      <c r="F53" s="146">
        <v>43084</v>
      </c>
      <c r="G53" s="173">
        <f t="shared" si="2"/>
        <v>12.133333333333333</v>
      </c>
      <c r="H53" s="121" t="s">
        <v>2734</v>
      </c>
      <c r="I53" s="115" t="s">
        <v>208</v>
      </c>
      <c r="J53" s="115" t="s">
        <v>227</v>
      </c>
      <c r="K53" s="118">
        <v>4426279740</v>
      </c>
      <c r="L53" s="117" t="s">
        <v>1148</v>
      </c>
      <c r="M53" s="119">
        <v>1</v>
      </c>
      <c r="N53" s="117" t="s">
        <v>27</v>
      </c>
      <c r="O53" s="117" t="s">
        <v>26</v>
      </c>
      <c r="P53" s="81"/>
    </row>
    <row r="54" spans="1:16" s="7" customFormat="1" ht="24.75" customHeight="1" outlineLevel="1" x14ac:dyDescent="0.25">
      <c r="A54" s="145">
        <v>7</v>
      </c>
      <c r="B54" s="113" t="s">
        <v>2712</v>
      </c>
      <c r="C54" s="114" t="s">
        <v>31</v>
      </c>
      <c r="D54" s="112" t="s">
        <v>2718</v>
      </c>
      <c r="E54" s="146">
        <v>42720</v>
      </c>
      <c r="F54" s="146">
        <v>43084</v>
      </c>
      <c r="G54" s="173">
        <f t="shared" si="2"/>
        <v>12.133333333333333</v>
      </c>
      <c r="H54" s="116" t="s">
        <v>2734</v>
      </c>
      <c r="I54" s="115" t="s">
        <v>208</v>
      </c>
      <c r="J54" s="115" t="s">
        <v>229</v>
      </c>
      <c r="K54" s="120">
        <v>4426279740</v>
      </c>
      <c r="L54" s="117" t="s">
        <v>1148</v>
      </c>
      <c r="M54" s="119">
        <v>1</v>
      </c>
      <c r="N54" s="117" t="s">
        <v>27</v>
      </c>
      <c r="O54" s="117" t="s">
        <v>26</v>
      </c>
      <c r="P54" s="81"/>
    </row>
    <row r="55" spans="1:16" s="7" customFormat="1" ht="24.75" customHeight="1" outlineLevel="1" x14ac:dyDescent="0.25">
      <c r="A55" s="145">
        <v>8</v>
      </c>
      <c r="B55" s="113" t="s">
        <v>2712</v>
      </c>
      <c r="C55" s="114" t="s">
        <v>31</v>
      </c>
      <c r="D55" s="112" t="s">
        <v>2719</v>
      </c>
      <c r="E55" s="146">
        <v>42720</v>
      </c>
      <c r="F55" s="146">
        <v>43084</v>
      </c>
      <c r="G55" s="173">
        <f t="shared" si="2"/>
        <v>12.133333333333333</v>
      </c>
      <c r="H55" s="116" t="s">
        <v>2734</v>
      </c>
      <c r="I55" s="115" t="s">
        <v>208</v>
      </c>
      <c r="J55" s="115" t="s">
        <v>227</v>
      </c>
      <c r="K55" s="120">
        <v>890262900</v>
      </c>
      <c r="L55" s="117" t="s">
        <v>1148</v>
      </c>
      <c r="M55" s="119">
        <v>1</v>
      </c>
      <c r="N55" s="117" t="s">
        <v>27</v>
      </c>
      <c r="O55" s="117" t="s">
        <v>1148</v>
      </c>
      <c r="P55" s="81"/>
    </row>
    <row r="56" spans="1:16" s="7" customFormat="1" ht="24.75" customHeight="1" outlineLevel="1" x14ac:dyDescent="0.25">
      <c r="A56" s="145">
        <v>9</v>
      </c>
      <c r="B56" s="113" t="s">
        <v>2712</v>
      </c>
      <c r="C56" s="114" t="s">
        <v>31</v>
      </c>
      <c r="D56" s="112" t="s">
        <v>2719</v>
      </c>
      <c r="E56" s="146">
        <v>42720</v>
      </c>
      <c r="F56" s="146">
        <v>43084</v>
      </c>
      <c r="G56" s="173">
        <f t="shared" si="2"/>
        <v>12.133333333333333</v>
      </c>
      <c r="H56" s="116" t="s">
        <v>2734</v>
      </c>
      <c r="I56" s="115" t="s">
        <v>208</v>
      </c>
      <c r="J56" s="115" t="s">
        <v>229</v>
      </c>
      <c r="K56" s="120">
        <v>890262900</v>
      </c>
      <c r="L56" s="117" t="s">
        <v>1148</v>
      </c>
      <c r="M56" s="119">
        <v>1</v>
      </c>
      <c r="N56" s="117" t="s">
        <v>27</v>
      </c>
      <c r="O56" s="117" t="s">
        <v>1148</v>
      </c>
      <c r="P56" s="81"/>
    </row>
    <row r="57" spans="1:16" s="7" customFormat="1" ht="24.75" customHeight="1" outlineLevel="1" x14ac:dyDescent="0.25">
      <c r="A57" s="145">
        <v>10</v>
      </c>
      <c r="B57" s="64" t="s">
        <v>2712</v>
      </c>
      <c r="C57" s="65" t="s">
        <v>31</v>
      </c>
      <c r="D57" s="63" t="s">
        <v>2720</v>
      </c>
      <c r="E57" s="146">
        <v>42410</v>
      </c>
      <c r="F57" s="146">
        <v>42719</v>
      </c>
      <c r="G57" s="173">
        <f t="shared" si="2"/>
        <v>10.3</v>
      </c>
      <c r="H57" s="64" t="s">
        <v>2732</v>
      </c>
      <c r="I57" s="63" t="s">
        <v>711</v>
      </c>
      <c r="J57" s="63" t="s">
        <v>719</v>
      </c>
      <c r="K57" s="66">
        <v>620744535</v>
      </c>
      <c r="L57" s="65" t="s">
        <v>1148</v>
      </c>
      <c r="M57" s="67">
        <v>1</v>
      </c>
      <c r="N57" s="65" t="s">
        <v>27</v>
      </c>
      <c r="O57" s="65" t="s">
        <v>1148</v>
      </c>
      <c r="P57" s="81"/>
    </row>
    <row r="58" spans="1:16" s="7" customFormat="1" ht="24.75" customHeight="1" outlineLevel="1" x14ac:dyDescent="0.25">
      <c r="A58" s="145">
        <v>11</v>
      </c>
      <c r="B58" s="64" t="s">
        <v>2712</v>
      </c>
      <c r="C58" s="65" t="s">
        <v>31</v>
      </c>
      <c r="D58" s="63" t="s">
        <v>2721</v>
      </c>
      <c r="E58" s="146">
        <v>43071</v>
      </c>
      <c r="F58" s="146">
        <v>43404</v>
      </c>
      <c r="G58" s="173">
        <f t="shared" si="2"/>
        <v>11.1</v>
      </c>
      <c r="H58" s="64" t="s">
        <v>2735</v>
      </c>
      <c r="I58" s="63" t="s">
        <v>711</v>
      </c>
      <c r="J58" s="63" t="s">
        <v>719</v>
      </c>
      <c r="K58" s="66">
        <v>618718431</v>
      </c>
      <c r="L58" s="65" t="s">
        <v>1148</v>
      </c>
      <c r="M58" s="67">
        <v>1</v>
      </c>
      <c r="N58" s="65" t="s">
        <v>27</v>
      </c>
      <c r="O58" s="65" t="s">
        <v>1148</v>
      </c>
      <c r="P58" s="81"/>
    </row>
    <row r="59" spans="1:16" s="7" customFormat="1" ht="24.75" customHeight="1" outlineLevel="1" x14ac:dyDescent="0.25">
      <c r="A59" s="145">
        <v>12</v>
      </c>
      <c r="B59" s="64" t="s">
        <v>2712</v>
      </c>
      <c r="C59" s="65" t="s">
        <v>31</v>
      </c>
      <c r="D59" s="63" t="s">
        <v>2722</v>
      </c>
      <c r="E59" s="146">
        <v>42426</v>
      </c>
      <c r="F59" s="146">
        <v>42735</v>
      </c>
      <c r="G59" s="173">
        <f t="shared" si="2"/>
        <v>10.3</v>
      </c>
      <c r="H59" s="64" t="s">
        <v>2736</v>
      </c>
      <c r="I59" s="63" t="s">
        <v>163</v>
      </c>
      <c r="J59" s="63" t="s">
        <v>165</v>
      </c>
      <c r="K59" s="66">
        <v>1361186250</v>
      </c>
      <c r="L59" s="65" t="s">
        <v>1148</v>
      </c>
      <c r="M59" s="67">
        <v>1</v>
      </c>
      <c r="N59" s="65" t="s">
        <v>27</v>
      </c>
      <c r="O59" s="65" t="s">
        <v>26</v>
      </c>
      <c r="P59" s="81"/>
    </row>
    <row r="60" spans="1:16" s="7" customFormat="1" ht="24.75" customHeight="1" outlineLevel="1" x14ac:dyDescent="0.25">
      <c r="A60" s="145">
        <v>13</v>
      </c>
      <c r="B60" s="64" t="s">
        <v>2712</v>
      </c>
      <c r="C60" s="65" t="s">
        <v>31</v>
      </c>
      <c r="D60" s="63" t="s">
        <v>2723</v>
      </c>
      <c r="E60" s="146">
        <v>43085</v>
      </c>
      <c r="F60" s="146">
        <v>43312</v>
      </c>
      <c r="G60" s="173">
        <f t="shared" si="2"/>
        <v>7.5666666666666664</v>
      </c>
      <c r="H60" s="64" t="s">
        <v>2737</v>
      </c>
      <c r="I60" s="63" t="s">
        <v>208</v>
      </c>
      <c r="J60" s="63" t="s">
        <v>229</v>
      </c>
      <c r="K60" s="66">
        <v>2254384813</v>
      </c>
      <c r="L60" s="65" t="s">
        <v>1148</v>
      </c>
      <c r="M60" s="67">
        <v>1</v>
      </c>
      <c r="N60" s="65" t="s">
        <v>27</v>
      </c>
      <c r="O60" s="65" t="s">
        <v>1148</v>
      </c>
      <c r="P60" s="81"/>
    </row>
    <row r="61" spans="1:16" s="7" customFormat="1" ht="24.75" customHeight="1" outlineLevel="1" x14ac:dyDescent="0.25">
      <c r="A61" s="145">
        <v>14</v>
      </c>
      <c r="B61" s="64" t="s">
        <v>2712</v>
      </c>
      <c r="C61" s="65" t="s">
        <v>31</v>
      </c>
      <c r="D61" s="63" t="s">
        <v>2723</v>
      </c>
      <c r="E61" s="146">
        <v>43085</v>
      </c>
      <c r="F61" s="146">
        <v>43312</v>
      </c>
      <c r="G61" s="173">
        <f t="shared" si="2"/>
        <v>7.5666666666666664</v>
      </c>
      <c r="H61" s="64" t="s">
        <v>2737</v>
      </c>
      <c r="I61" s="63" t="s">
        <v>208</v>
      </c>
      <c r="J61" s="63" t="s">
        <v>227</v>
      </c>
      <c r="K61" s="66">
        <v>2254384813</v>
      </c>
      <c r="L61" s="65" t="s">
        <v>1148</v>
      </c>
      <c r="M61" s="67">
        <v>1</v>
      </c>
      <c r="N61" s="65" t="s">
        <v>27</v>
      </c>
      <c r="O61" s="65" t="s">
        <v>1148</v>
      </c>
      <c r="P61" s="81"/>
    </row>
    <row r="62" spans="1:16" s="7" customFormat="1" ht="24.75" customHeight="1" outlineLevel="1" x14ac:dyDescent="0.25">
      <c r="A62" s="145">
        <v>15</v>
      </c>
      <c r="B62" s="64" t="s">
        <v>2712</v>
      </c>
      <c r="C62" s="65" t="s">
        <v>31</v>
      </c>
      <c r="D62" s="63" t="s">
        <v>2724</v>
      </c>
      <c r="E62" s="146">
        <v>43405</v>
      </c>
      <c r="F62" s="146">
        <v>43434</v>
      </c>
      <c r="G62" s="173">
        <f t="shared" si="2"/>
        <v>0.96666666666666667</v>
      </c>
      <c r="H62" s="64" t="s">
        <v>2735</v>
      </c>
      <c r="I62" s="63" t="s">
        <v>208</v>
      </c>
      <c r="J62" s="63" t="s">
        <v>229</v>
      </c>
      <c r="K62" s="66">
        <v>360596311</v>
      </c>
      <c r="L62" s="65" t="s">
        <v>1148</v>
      </c>
      <c r="M62" s="67">
        <v>1</v>
      </c>
      <c r="N62" s="65" t="s">
        <v>27</v>
      </c>
      <c r="O62" s="65" t="s">
        <v>1148</v>
      </c>
      <c r="P62" s="81"/>
    </row>
    <row r="63" spans="1:16" s="7" customFormat="1" ht="24.75" customHeight="1" outlineLevel="1" x14ac:dyDescent="0.25">
      <c r="A63" s="145">
        <v>16</v>
      </c>
      <c r="B63" s="64" t="s">
        <v>2712</v>
      </c>
      <c r="C63" s="65" t="s">
        <v>31</v>
      </c>
      <c r="D63" s="63" t="s">
        <v>2724</v>
      </c>
      <c r="E63" s="146">
        <v>43405</v>
      </c>
      <c r="F63" s="146">
        <v>43434</v>
      </c>
      <c r="G63" s="173">
        <f t="shared" si="2"/>
        <v>0.96666666666666667</v>
      </c>
      <c r="H63" s="64" t="s">
        <v>2735</v>
      </c>
      <c r="I63" s="63" t="s">
        <v>208</v>
      </c>
      <c r="J63" s="63" t="s">
        <v>227</v>
      </c>
      <c r="K63" s="66">
        <v>360596311</v>
      </c>
      <c r="L63" s="65" t="s">
        <v>1148</v>
      </c>
      <c r="M63" s="67">
        <v>1</v>
      </c>
      <c r="N63" s="65" t="s">
        <v>27</v>
      </c>
      <c r="O63" s="65" t="s">
        <v>1148</v>
      </c>
      <c r="P63" s="81"/>
    </row>
    <row r="64" spans="1:16" s="7" customFormat="1" ht="24.75" customHeight="1" outlineLevel="1" x14ac:dyDescent="0.25">
      <c r="A64" s="145">
        <v>17</v>
      </c>
      <c r="B64" s="64" t="s">
        <v>2712</v>
      </c>
      <c r="C64" s="65" t="s">
        <v>31</v>
      </c>
      <c r="D64" s="63" t="s">
        <v>2725</v>
      </c>
      <c r="E64" s="146">
        <v>43405</v>
      </c>
      <c r="F64" s="146">
        <v>43434</v>
      </c>
      <c r="G64" s="173">
        <f t="shared" si="2"/>
        <v>0.96666666666666667</v>
      </c>
      <c r="H64" s="64" t="s">
        <v>2735</v>
      </c>
      <c r="I64" s="63" t="s">
        <v>711</v>
      </c>
      <c r="J64" s="63" t="s">
        <v>719</v>
      </c>
      <c r="K64" s="66">
        <v>66768894</v>
      </c>
      <c r="L64" s="65" t="s">
        <v>1148</v>
      </c>
      <c r="M64" s="67">
        <v>1</v>
      </c>
      <c r="N64" s="65" t="s">
        <v>27</v>
      </c>
      <c r="O64" s="65" t="s">
        <v>1148</v>
      </c>
      <c r="P64" s="81"/>
    </row>
    <row r="65" spans="1:16" s="7" customFormat="1" ht="24.75" customHeight="1" outlineLevel="1" x14ac:dyDescent="0.25">
      <c r="A65" s="145">
        <v>18</v>
      </c>
      <c r="B65" s="64" t="s">
        <v>2712</v>
      </c>
      <c r="C65" s="65" t="s">
        <v>31</v>
      </c>
      <c r="D65" s="63" t="s">
        <v>2726</v>
      </c>
      <c r="E65" s="146">
        <v>43124</v>
      </c>
      <c r="F65" s="146">
        <v>43312</v>
      </c>
      <c r="G65" s="173">
        <f t="shared" si="2"/>
        <v>6.2666666666666666</v>
      </c>
      <c r="H65" s="64" t="s">
        <v>2738</v>
      </c>
      <c r="I65" s="63" t="s">
        <v>1154</v>
      </c>
      <c r="J65" s="63" t="s">
        <v>703</v>
      </c>
      <c r="K65" s="66">
        <v>2593084049</v>
      </c>
      <c r="L65" s="65" t="s">
        <v>1148</v>
      </c>
      <c r="M65" s="67">
        <v>1</v>
      </c>
      <c r="N65" s="65" t="s">
        <v>27</v>
      </c>
      <c r="O65" s="65" t="s">
        <v>26</v>
      </c>
      <c r="P65" s="81"/>
    </row>
    <row r="66" spans="1:16" s="7" customFormat="1" ht="24.75" customHeight="1" outlineLevel="1" x14ac:dyDescent="0.25">
      <c r="A66" s="145">
        <v>19</v>
      </c>
      <c r="B66" s="64" t="s">
        <v>2712</v>
      </c>
      <c r="C66" s="65" t="s">
        <v>31</v>
      </c>
      <c r="D66" s="63" t="s">
        <v>2727</v>
      </c>
      <c r="E66" s="146">
        <v>43305</v>
      </c>
      <c r="F66" s="146">
        <v>43465</v>
      </c>
      <c r="G66" s="173">
        <f t="shared" si="2"/>
        <v>5.333333333333333</v>
      </c>
      <c r="H66" s="64" t="s">
        <v>2738</v>
      </c>
      <c r="I66" s="63" t="s">
        <v>1154</v>
      </c>
      <c r="J66" s="63" t="s">
        <v>703</v>
      </c>
      <c r="K66" s="66">
        <v>1306494857</v>
      </c>
      <c r="L66" s="65" t="s">
        <v>1148</v>
      </c>
      <c r="M66" s="67">
        <v>1</v>
      </c>
      <c r="N66" s="65" t="s">
        <v>27</v>
      </c>
      <c r="O66" s="65" t="s">
        <v>26</v>
      </c>
      <c r="P66" s="81"/>
    </row>
    <row r="67" spans="1:16" s="7" customFormat="1" ht="24.75" customHeight="1" outlineLevel="1" x14ac:dyDescent="0.25">
      <c r="A67" s="145">
        <v>20</v>
      </c>
      <c r="B67" s="64" t="s">
        <v>2712</v>
      </c>
      <c r="C67" s="65" t="s">
        <v>31</v>
      </c>
      <c r="D67" s="63" t="s">
        <v>2726</v>
      </c>
      <c r="E67" s="146">
        <v>43124</v>
      </c>
      <c r="F67" s="146">
        <v>43312</v>
      </c>
      <c r="G67" s="173">
        <f t="shared" si="2"/>
        <v>6.2666666666666666</v>
      </c>
      <c r="H67" s="64" t="s">
        <v>2738</v>
      </c>
      <c r="I67" s="63" t="s">
        <v>1154</v>
      </c>
      <c r="J67" s="63" t="s">
        <v>699</v>
      </c>
      <c r="K67" s="66">
        <v>2593084049</v>
      </c>
      <c r="L67" s="65" t="s">
        <v>1148</v>
      </c>
      <c r="M67" s="67">
        <v>1</v>
      </c>
      <c r="N67" s="65" t="s">
        <v>27</v>
      </c>
      <c r="O67" s="65" t="s">
        <v>26</v>
      </c>
      <c r="P67" s="81"/>
    </row>
    <row r="68" spans="1:16" s="7" customFormat="1" ht="24.75" customHeight="1" outlineLevel="1" x14ac:dyDescent="0.25">
      <c r="A68" s="144">
        <v>21</v>
      </c>
      <c r="B68" s="124" t="s">
        <v>2712</v>
      </c>
      <c r="C68" s="126" t="s">
        <v>31</v>
      </c>
      <c r="D68" s="123" t="s">
        <v>2726</v>
      </c>
      <c r="E68" s="146">
        <v>43124</v>
      </c>
      <c r="F68" s="146">
        <v>43312</v>
      </c>
      <c r="G68" s="173">
        <f t="shared" si="2"/>
        <v>6.2666666666666666</v>
      </c>
      <c r="H68" s="124" t="s">
        <v>2738</v>
      </c>
      <c r="I68" s="123" t="s">
        <v>1154</v>
      </c>
      <c r="J68" s="123" t="s">
        <v>708</v>
      </c>
      <c r="K68" s="125">
        <v>2593084049</v>
      </c>
      <c r="L68" s="126" t="s">
        <v>1148</v>
      </c>
      <c r="M68" s="119">
        <v>1</v>
      </c>
      <c r="N68" s="126" t="s">
        <v>27</v>
      </c>
      <c r="O68" s="126" t="s">
        <v>26</v>
      </c>
      <c r="P68" s="81"/>
    </row>
    <row r="69" spans="1:16" s="7" customFormat="1" ht="24.75" customHeight="1" outlineLevel="1" x14ac:dyDescent="0.25">
      <c r="A69" s="144">
        <v>22</v>
      </c>
      <c r="B69" s="124" t="s">
        <v>2712</v>
      </c>
      <c r="C69" s="126" t="s">
        <v>31</v>
      </c>
      <c r="D69" s="123" t="s">
        <v>2726</v>
      </c>
      <c r="E69" s="146">
        <v>43124</v>
      </c>
      <c r="F69" s="146">
        <v>43312</v>
      </c>
      <c r="G69" s="173">
        <f t="shared" si="2"/>
        <v>6.2666666666666666</v>
      </c>
      <c r="H69" s="124" t="s">
        <v>2738</v>
      </c>
      <c r="I69" s="123" t="s">
        <v>1154</v>
      </c>
      <c r="J69" s="123" t="s">
        <v>253</v>
      </c>
      <c r="K69" s="125">
        <v>2593084049</v>
      </c>
      <c r="L69" s="126" t="s">
        <v>1148</v>
      </c>
      <c r="M69" s="119">
        <v>1</v>
      </c>
      <c r="N69" s="126" t="s">
        <v>27</v>
      </c>
      <c r="O69" s="126" t="s">
        <v>26</v>
      </c>
      <c r="P69" s="81"/>
    </row>
    <row r="70" spans="1:16" s="7" customFormat="1" ht="24.75" customHeight="1" outlineLevel="1" x14ac:dyDescent="0.25">
      <c r="A70" s="144">
        <v>23</v>
      </c>
      <c r="B70" s="124" t="s">
        <v>2712</v>
      </c>
      <c r="C70" s="126" t="s">
        <v>31</v>
      </c>
      <c r="D70" s="123" t="s">
        <v>2727</v>
      </c>
      <c r="E70" s="146">
        <v>43305</v>
      </c>
      <c r="F70" s="146">
        <v>43465</v>
      </c>
      <c r="G70" s="173">
        <f t="shared" si="2"/>
        <v>5.333333333333333</v>
      </c>
      <c r="H70" s="124" t="s">
        <v>2738</v>
      </c>
      <c r="I70" s="123" t="s">
        <v>1154</v>
      </c>
      <c r="J70" s="123" t="s">
        <v>699</v>
      </c>
      <c r="K70" s="125">
        <v>1306494857</v>
      </c>
      <c r="L70" s="126" t="s">
        <v>1148</v>
      </c>
      <c r="M70" s="119">
        <v>1</v>
      </c>
      <c r="N70" s="126" t="s">
        <v>27</v>
      </c>
      <c r="O70" s="126" t="s">
        <v>26</v>
      </c>
      <c r="P70" s="81"/>
    </row>
    <row r="71" spans="1:16" s="7" customFormat="1" ht="24.75" customHeight="1" outlineLevel="1" x14ac:dyDescent="0.25">
      <c r="A71" s="144">
        <v>24</v>
      </c>
      <c r="B71" s="124" t="s">
        <v>2712</v>
      </c>
      <c r="C71" s="126" t="s">
        <v>31</v>
      </c>
      <c r="D71" s="123" t="s">
        <v>2727</v>
      </c>
      <c r="E71" s="146">
        <v>43305</v>
      </c>
      <c r="F71" s="146">
        <v>43465</v>
      </c>
      <c r="G71" s="173">
        <f t="shared" si="2"/>
        <v>5.333333333333333</v>
      </c>
      <c r="H71" s="124" t="s">
        <v>2738</v>
      </c>
      <c r="I71" s="123" t="s">
        <v>1154</v>
      </c>
      <c r="J71" s="123" t="s">
        <v>708</v>
      </c>
      <c r="K71" s="125">
        <v>1306494857</v>
      </c>
      <c r="L71" s="126" t="s">
        <v>1148</v>
      </c>
      <c r="M71" s="119">
        <v>1</v>
      </c>
      <c r="N71" s="126" t="s">
        <v>27</v>
      </c>
      <c r="O71" s="126" t="s">
        <v>26</v>
      </c>
      <c r="P71" s="81"/>
    </row>
    <row r="72" spans="1:16" s="7" customFormat="1" ht="24.75" customHeight="1" outlineLevel="1" x14ac:dyDescent="0.25">
      <c r="A72" s="145">
        <v>25</v>
      </c>
      <c r="B72" s="124" t="s">
        <v>2712</v>
      </c>
      <c r="C72" s="126" t="s">
        <v>31</v>
      </c>
      <c r="D72" s="123" t="s">
        <v>2727</v>
      </c>
      <c r="E72" s="146">
        <v>43305</v>
      </c>
      <c r="F72" s="146">
        <v>43465</v>
      </c>
      <c r="G72" s="173">
        <f t="shared" si="2"/>
        <v>5.333333333333333</v>
      </c>
      <c r="H72" s="124" t="s">
        <v>2738</v>
      </c>
      <c r="I72" s="123" t="s">
        <v>1154</v>
      </c>
      <c r="J72" s="123" t="s">
        <v>253</v>
      </c>
      <c r="K72" s="125">
        <v>1306494857</v>
      </c>
      <c r="L72" s="126" t="s">
        <v>1148</v>
      </c>
      <c r="M72" s="119">
        <v>1</v>
      </c>
      <c r="N72" s="126" t="s">
        <v>27</v>
      </c>
      <c r="O72" s="126" t="s">
        <v>26</v>
      </c>
      <c r="P72" s="81"/>
    </row>
    <row r="73" spans="1:16" s="7" customFormat="1" ht="24.75" customHeight="1" outlineLevel="1" x14ac:dyDescent="0.25">
      <c r="A73" s="145">
        <v>26</v>
      </c>
      <c r="B73" s="124" t="s">
        <v>2712</v>
      </c>
      <c r="C73" s="126" t="s">
        <v>31</v>
      </c>
      <c r="D73" s="123" t="s">
        <v>2726</v>
      </c>
      <c r="E73" s="146">
        <v>43124</v>
      </c>
      <c r="F73" s="146">
        <v>43312</v>
      </c>
      <c r="G73" s="173">
        <f t="shared" si="2"/>
        <v>6.2666666666666666</v>
      </c>
      <c r="H73" s="124" t="s">
        <v>2738</v>
      </c>
      <c r="I73" s="123" t="s">
        <v>1154</v>
      </c>
      <c r="J73" s="123" t="s">
        <v>704</v>
      </c>
      <c r="K73" s="125">
        <v>2593084049</v>
      </c>
      <c r="L73" s="126" t="s">
        <v>1148</v>
      </c>
      <c r="M73" s="119">
        <v>1</v>
      </c>
      <c r="N73" s="126" t="s">
        <v>27</v>
      </c>
      <c r="O73" s="126" t="s">
        <v>26</v>
      </c>
      <c r="P73" s="81"/>
    </row>
    <row r="74" spans="1:16" s="7" customFormat="1" ht="24.75" customHeight="1" outlineLevel="1" x14ac:dyDescent="0.25">
      <c r="A74" s="145">
        <v>27</v>
      </c>
      <c r="B74" s="124" t="s">
        <v>2712</v>
      </c>
      <c r="C74" s="126" t="s">
        <v>31</v>
      </c>
      <c r="D74" s="123" t="s">
        <v>2727</v>
      </c>
      <c r="E74" s="146">
        <v>43305</v>
      </c>
      <c r="F74" s="146">
        <v>43465</v>
      </c>
      <c r="G74" s="173">
        <f t="shared" si="2"/>
        <v>5.333333333333333</v>
      </c>
      <c r="H74" s="124" t="s">
        <v>2738</v>
      </c>
      <c r="I74" s="123" t="s">
        <v>1154</v>
      </c>
      <c r="J74" s="123" t="s">
        <v>704</v>
      </c>
      <c r="K74" s="125">
        <v>1306494857</v>
      </c>
      <c r="L74" s="126" t="s">
        <v>1148</v>
      </c>
      <c r="M74" s="119">
        <v>1</v>
      </c>
      <c r="N74" s="126" t="s">
        <v>27</v>
      </c>
      <c r="O74" s="126" t="s">
        <v>26</v>
      </c>
      <c r="P74" s="81"/>
    </row>
    <row r="75" spans="1:16" s="7" customFormat="1" ht="24.75" customHeight="1" outlineLevel="1" x14ac:dyDescent="0.25">
      <c r="A75" s="145">
        <v>28</v>
      </c>
      <c r="B75" s="124" t="s">
        <v>2712</v>
      </c>
      <c r="C75" s="126" t="s">
        <v>31</v>
      </c>
      <c r="D75" s="123" t="s">
        <v>2728</v>
      </c>
      <c r="E75" s="146">
        <v>43791</v>
      </c>
      <c r="F75" s="146">
        <v>43822</v>
      </c>
      <c r="G75" s="173">
        <f t="shared" si="2"/>
        <v>1.0333333333333334</v>
      </c>
      <c r="H75" s="124" t="s">
        <v>2739</v>
      </c>
      <c r="I75" s="123" t="s">
        <v>208</v>
      </c>
      <c r="J75" s="123" t="s">
        <v>229</v>
      </c>
      <c r="K75" s="125">
        <v>2839577958</v>
      </c>
      <c r="L75" s="126" t="s">
        <v>1148</v>
      </c>
      <c r="M75" s="119">
        <v>1</v>
      </c>
      <c r="N75" s="126" t="s">
        <v>27</v>
      </c>
      <c r="O75" s="126" t="s">
        <v>1148</v>
      </c>
      <c r="P75" s="81"/>
    </row>
    <row r="76" spans="1:16" s="7" customFormat="1" ht="24.75" customHeight="1" outlineLevel="1" x14ac:dyDescent="0.25">
      <c r="A76" s="145">
        <v>29</v>
      </c>
      <c r="B76" s="124" t="s">
        <v>2712</v>
      </c>
      <c r="C76" s="126" t="s">
        <v>31</v>
      </c>
      <c r="D76" s="123" t="s">
        <v>2728</v>
      </c>
      <c r="E76" s="146">
        <v>43791</v>
      </c>
      <c r="F76" s="146">
        <v>43822</v>
      </c>
      <c r="G76" s="173">
        <f t="shared" si="2"/>
        <v>1.0333333333333334</v>
      </c>
      <c r="H76" s="124" t="s">
        <v>2739</v>
      </c>
      <c r="I76" s="123" t="s">
        <v>208</v>
      </c>
      <c r="J76" s="123" t="s">
        <v>227</v>
      </c>
      <c r="K76" s="125">
        <v>2839577958</v>
      </c>
      <c r="L76" s="126" t="s">
        <v>1148</v>
      </c>
      <c r="M76" s="119">
        <v>1</v>
      </c>
      <c r="N76" s="126" t="s">
        <v>27</v>
      </c>
      <c r="O76" s="126" t="s">
        <v>1148</v>
      </c>
      <c r="P76" s="81"/>
    </row>
    <row r="77" spans="1:16" s="7" customFormat="1" ht="24.75" customHeight="1" outlineLevel="1" x14ac:dyDescent="0.25">
      <c r="A77" s="145">
        <v>30</v>
      </c>
      <c r="B77" s="124" t="s">
        <v>2712</v>
      </c>
      <c r="C77" s="126" t="s">
        <v>31</v>
      </c>
      <c r="D77" s="123" t="s">
        <v>2729</v>
      </c>
      <c r="E77" s="146">
        <v>43922</v>
      </c>
      <c r="F77" s="146">
        <v>44165</v>
      </c>
      <c r="G77" s="173">
        <f t="shared" si="2"/>
        <v>8.1</v>
      </c>
      <c r="H77" s="124" t="s">
        <v>2740</v>
      </c>
      <c r="I77" s="123" t="s">
        <v>208</v>
      </c>
      <c r="J77" s="123" t="s">
        <v>210</v>
      </c>
      <c r="K77" s="125">
        <v>1242180103</v>
      </c>
      <c r="L77" s="126" t="s">
        <v>1148</v>
      </c>
      <c r="M77" s="119">
        <v>1</v>
      </c>
      <c r="N77" s="126" t="s">
        <v>1151</v>
      </c>
      <c r="O77" s="126" t="s">
        <v>1148</v>
      </c>
      <c r="P77" s="81"/>
    </row>
    <row r="78" spans="1:16" s="7" customFormat="1" ht="24.75" customHeight="1" outlineLevel="1" x14ac:dyDescent="0.25">
      <c r="A78" s="145">
        <v>31</v>
      </c>
      <c r="B78" s="124" t="s">
        <v>2712</v>
      </c>
      <c r="C78" s="126" t="s">
        <v>31</v>
      </c>
      <c r="D78" s="123" t="s">
        <v>2730</v>
      </c>
      <c r="E78" s="146">
        <v>43922</v>
      </c>
      <c r="F78" s="146">
        <v>44165</v>
      </c>
      <c r="G78" s="173">
        <f t="shared" si="2"/>
        <v>8.1</v>
      </c>
      <c r="H78" s="124" t="s">
        <v>2740</v>
      </c>
      <c r="I78" s="123" t="s">
        <v>208</v>
      </c>
      <c r="J78" s="123" t="s">
        <v>210</v>
      </c>
      <c r="K78" s="125">
        <v>1492869940</v>
      </c>
      <c r="L78" s="126" t="s">
        <v>1148</v>
      </c>
      <c r="M78" s="119">
        <v>1</v>
      </c>
      <c r="N78" s="126" t="s">
        <v>1151</v>
      </c>
      <c r="O78" s="126" t="s">
        <v>1148</v>
      </c>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2741</v>
      </c>
      <c r="E114" s="146">
        <v>43884</v>
      </c>
      <c r="F114" s="146">
        <v>44196</v>
      </c>
      <c r="G114" s="173">
        <f>IF(AND(E114&lt;&gt;"",F114&lt;&gt;""),((F114-E114)/30),"")</f>
        <v>10.4</v>
      </c>
      <c r="H114" s="124" t="s">
        <v>2742</v>
      </c>
      <c r="I114" s="123" t="s">
        <v>208</v>
      </c>
      <c r="J114" s="123" t="s">
        <v>210</v>
      </c>
      <c r="K114" s="125">
        <v>2224353204</v>
      </c>
      <c r="L114" s="102">
        <f>+IF(AND(K114&gt;0,O114="Ejecución"),(K114/877802)*Tabla28[[#This Row],[% participación]],IF(AND(K114&gt;0,O114&lt;&gt;"Ejecución"),"-",""))</f>
        <v>2534.0033447178293</v>
      </c>
      <c r="M114" s="126"/>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6"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2670</v>
      </c>
      <c r="C179" s="251"/>
      <c r="D179" s="251"/>
      <c r="E179" s="24">
        <v>0.02</v>
      </c>
      <c r="F179" s="179">
        <v>1.4999999999999999E-2</v>
      </c>
      <c r="G179" s="180">
        <f>IF(F179&gt;0,SUM(E179+F179),"")</f>
        <v>3.5000000000000003E-2</v>
      </c>
      <c r="H179" s="5"/>
      <c r="I179" s="256" t="s">
        <v>2674</v>
      </c>
      <c r="J179" s="257"/>
      <c r="K179" s="257"/>
      <c r="L179" s="258"/>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64" t="str">
        <f>IF(F180&gt;0,SUM(E180+F180),"")</f>
        <v/>
      </c>
      <c r="H180" s="5"/>
      <c r="I180" s="248" t="s">
        <v>1169</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4" t="str">
        <f>IF(F181&gt;0,SUM(E181+F181),"")</f>
        <v/>
      </c>
      <c r="H181" s="5"/>
      <c r="I181" s="248" t="s">
        <v>1170</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4" t="str">
        <f>IF(F182&gt;0,SUM(E182+F182),"")</f>
        <v/>
      </c>
      <c r="H182" s="5"/>
      <c r="I182" s="248" t="s">
        <v>1171</v>
      </c>
      <c r="J182" s="249"/>
      <c r="K182" s="250"/>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93" t="s">
        <v>2633</v>
      </c>
      <c r="E185" s="96">
        <f>+(C185*SUM(K20:K35))</f>
        <v>130059271.37000002</v>
      </c>
      <c r="F185" s="94"/>
      <c r="G185" s="95"/>
      <c r="H185" s="90"/>
      <c r="I185" s="92" t="s">
        <v>2632</v>
      </c>
      <c r="J185" s="185">
        <f>M179</f>
        <v>0.02</v>
      </c>
      <c r="K185" s="252" t="s">
        <v>2633</v>
      </c>
      <c r="L185" s="252"/>
      <c r="M185" s="96">
        <f>+J185*K20</f>
        <v>74319583.640000001</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5" t="s">
        <v>2641</v>
      </c>
      <c r="C192" s="225"/>
      <c r="E192" s="5" t="s">
        <v>20</v>
      </c>
      <c r="H192" s="26" t="s">
        <v>24</v>
      </c>
      <c r="J192" s="5" t="s">
        <v>2642</v>
      </c>
      <c r="K192" s="5"/>
      <c r="M192" s="5"/>
      <c r="N192" s="5"/>
      <c r="O192" s="8"/>
      <c r="Q192" s="155"/>
      <c r="R192" s="156"/>
      <c r="S192" s="156"/>
      <c r="T192" s="155"/>
    </row>
    <row r="193" spans="1:18" x14ac:dyDescent="0.25">
      <c r="A193" s="9"/>
      <c r="C193" s="127">
        <v>41969</v>
      </c>
      <c r="D193" s="5"/>
      <c r="E193" s="128">
        <v>1821</v>
      </c>
      <c r="F193" s="5"/>
      <c r="G193" s="5"/>
      <c r="H193" s="148" t="s">
        <v>2743</v>
      </c>
      <c r="J193" s="5"/>
      <c r="K193" s="129">
        <v>42079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2743</v>
      </c>
      <c r="D211" s="21"/>
      <c r="G211" s="27" t="s">
        <v>2625</v>
      </c>
      <c r="H211" s="149" t="s">
        <v>2744</v>
      </c>
      <c r="J211" s="27" t="s">
        <v>2627</v>
      </c>
      <c r="K211" s="149" t="s">
        <v>2744</v>
      </c>
      <c r="L211" s="21"/>
      <c r="M211" s="21"/>
      <c r="N211" s="21"/>
      <c r="O211" s="8"/>
    </row>
    <row r="212" spans="1:15" x14ac:dyDescent="0.25">
      <c r="A212" s="9"/>
      <c r="B212" s="27" t="s">
        <v>2624</v>
      </c>
      <c r="C212" s="148" t="s">
        <v>2743</v>
      </c>
      <c r="D212" s="21"/>
      <c r="G212" s="27" t="s">
        <v>2626</v>
      </c>
      <c r="H212" s="149">
        <v>3105496668</v>
      </c>
      <c r="J212" s="27" t="s">
        <v>2628</v>
      </c>
      <c r="K212" s="148" t="s">
        <v>2745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6" zoomScale="85" zoomScaleNormal="85" zoomScaleSheetLayoutView="40" zoomScalePageLayoutView="40" workbookViewId="0">
      <selection activeCell="O39" sqref="O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44193.703177546297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70" t="str">
        <f>HYPERLINK("#Integrante_2!A109","CAPACIDAD RESIDUAL")</f>
        <v>CAPACIDAD RESIDUAL</v>
      </c>
      <c r="F8" s="271"/>
      <c r="G8" s="272"/>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70" t="str">
        <f>HYPERLINK("#Integrante_2!A162","TALENTO HUMANO")</f>
        <v>TALENTO HUMANO</v>
      </c>
      <c r="F9" s="271"/>
      <c r="G9" s="272"/>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70" t="str">
        <f>HYPERLINK("#Integrante_2!F162","INFRAESTRUCTURA")</f>
        <v>INFRAESTRUCTURA</v>
      </c>
      <c r="F10" s="271"/>
      <c r="G10" s="272"/>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2682</v>
      </c>
      <c r="D15" s="35"/>
      <c r="E15" s="35"/>
      <c r="F15" s="5"/>
      <c r="G15" s="32" t="s">
        <v>1168</v>
      </c>
      <c r="H15" s="105" t="s">
        <v>208</v>
      </c>
      <c r="I15" s="32" t="s">
        <v>2629</v>
      </c>
      <c r="J15" s="110" t="s">
        <v>2637</v>
      </c>
      <c r="L15" s="267" t="s">
        <v>8</v>
      </c>
      <c r="M15" s="267"/>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v>900764738</v>
      </c>
      <c r="C20" s="5"/>
      <c r="D20" s="169"/>
      <c r="E20" s="161" t="s">
        <v>2669</v>
      </c>
      <c r="F20" s="163" t="s">
        <v>2681</v>
      </c>
      <c r="G20" s="5"/>
      <c r="H20" s="273"/>
      <c r="I20" s="150" t="s">
        <v>208</v>
      </c>
      <c r="J20" s="151" t="s">
        <v>215</v>
      </c>
      <c r="K20" s="152">
        <v>3715979182</v>
      </c>
      <c r="L20" s="153"/>
      <c r="M20" s="153">
        <v>44561</v>
      </c>
      <c r="N20" s="136">
        <f>+(M20-L20)/30</f>
        <v>1485.3666666666666</v>
      </c>
      <c r="O20" s="139"/>
      <c r="U20" s="135"/>
      <c r="V20" s="107">
        <f ca="1">NOW()</f>
        <v>44193.703177546297</v>
      </c>
      <c r="W20" s="107">
        <f ca="1">NOW()</f>
        <v>44193.703177546297</v>
      </c>
    </row>
    <row r="21" spans="1:23" ht="30" customHeight="1" outlineLevel="1" x14ac:dyDescent="0.25">
      <c r="A21" s="9"/>
      <c r="B21" s="72"/>
      <c r="C21" s="5"/>
      <c r="D21" s="5"/>
      <c r="E21" s="5"/>
      <c r="F21" s="5"/>
      <c r="G21" s="5"/>
      <c r="H21" s="171"/>
      <c r="I21" s="150" t="s">
        <v>208</v>
      </c>
      <c r="J21" s="151" t="s">
        <v>227</v>
      </c>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str">
        <f>VLOOKUP(B20,EAS!A2:B1439,2,0)</f>
        <v>CORPORACION PARA EL SERVICIO DE DESARROLLO SOCIAL DE LAS CUMUNIDADES</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t="s">
        <v>2683</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2684</v>
      </c>
      <c r="C48" s="126" t="s">
        <v>31</v>
      </c>
      <c r="D48" s="123" t="s">
        <v>2687</v>
      </c>
      <c r="E48" s="146">
        <v>41725</v>
      </c>
      <c r="F48" s="146">
        <v>41973</v>
      </c>
      <c r="G48" s="173">
        <f>IF(AND(E48&lt;&gt;"",F48&lt;&gt;""),((F48-E48)/30),"")</f>
        <v>8.2666666666666675</v>
      </c>
      <c r="H48" s="124" t="s">
        <v>2693</v>
      </c>
      <c r="I48" s="123" t="s">
        <v>711</v>
      </c>
      <c r="J48" s="123" t="s">
        <v>729</v>
      </c>
      <c r="K48" s="125">
        <v>36000000</v>
      </c>
      <c r="L48" s="126" t="s">
        <v>1148</v>
      </c>
      <c r="M48" s="182"/>
      <c r="N48" s="126" t="s">
        <v>27</v>
      </c>
      <c r="O48" s="126" t="s">
        <v>26</v>
      </c>
      <c r="P48" s="80"/>
    </row>
    <row r="49" spans="1:16" s="6" customFormat="1" ht="24.75" customHeight="1" x14ac:dyDescent="0.25">
      <c r="A49" s="144">
        <v>2</v>
      </c>
      <c r="B49" s="124" t="s">
        <v>2684</v>
      </c>
      <c r="C49" s="126" t="s">
        <v>31</v>
      </c>
      <c r="D49" s="123" t="s">
        <v>2688</v>
      </c>
      <c r="E49" s="146">
        <v>42087</v>
      </c>
      <c r="F49" s="146">
        <v>42336</v>
      </c>
      <c r="G49" s="173">
        <f t="shared" ref="G49:G107" si="1">IF(AND(E49&lt;&gt;"",F49&lt;&gt;""),((F49-E49)/30),"")</f>
        <v>8.3000000000000007</v>
      </c>
      <c r="H49" s="124" t="s">
        <v>2694</v>
      </c>
      <c r="I49" s="123" t="s">
        <v>711</v>
      </c>
      <c r="J49" s="123" t="s">
        <v>729</v>
      </c>
      <c r="K49" s="125">
        <v>52500000</v>
      </c>
      <c r="L49" s="126" t="s">
        <v>1148</v>
      </c>
      <c r="M49" s="182"/>
      <c r="N49" s="126" t="s">
        <v>27</v>
      </c>
      <c r="O49" s="126" t="s">
        <v>26</v>
      </c>
      <c r="P49" s="80"/>
    </row>
    <row r="50" spans="1:16" s="6" customFormat="1" ht="24.75" customHeight="1" x14ac:dyDescent="0.25">
      <c r="A50" s="144">
        <v>3</v>
      </c>
      <c r="B50" s="124" t="s">
        <v>2685</v>
      </c>
      <c r="C50" s="126" t="s">
        <v>31</v>
      </c>
      <c r="D50" s="123" t="s">
        <v>2689</v>
      </c>
      <c r="E50" s="146">
        <v>41723</v>
      </c>
      <c r="F50" s="146">
        <v>41973</v>
      </c>
      <c r="G50" s="173">
        <f t="shared" si="1"/>
        <v>8.3333333333333339</v>
      </c>
      <c r="H50" s="121" t="s">
        <v>2695</v>
      </c>
      <c r="I50" s="123" t="s">
        <v>711</v>
      </c>
      <c r="J50" s="123" t="s">
        <v>729</v>
      </c>
      <c r="K50" s="125">
        <v>62000000</v>
      </c>
      <c r="L50" s="126" t="s">
        <v>1148</v>
      </c>
      <c r="M50" s="182"/>
      <c r="N50" s="126" t="s">
        <v>27</v>
      </c>
      <c r="O50" s="126" t="s">
        <v>26</v>
      </c>
      <c r="P50" s="80"/>
    </row>
    <row r="51" spans="1:16" s="6" customFormat="1" ht="24.75" customHeight="1" outlineLevel="1" x14ac:dyDescent="0.25">
      <c r="A51" s="144">
        <v>4</v>
      </c>
      <c r="B51" s="124" t="s">
        <v>2685</v>
      </c>
      <c r="C51" s="126" t="s">
        <v>31</v>
      </c>
      <c r="D51" s="123" t="s">
        <v>2690</v>
      </c>
      <c r="E51" s="146">
        <v>42083</v>
      </c>
      <c r="F51" s="146">
        <v>42336</v>
      </c>
      <c r="G51" s="173">
        <f t="shared" si="1"/>
        <v>8.4333333333333336</v>
      </c>
      <c r="H51" s="124" t="s">
        <v>2696</v>
      </c>
      <c r="I51" s="123" t="s">
        <v>711</v>
      </c>
      <c r="J51" s="123" t="s">
        <v>729</v>
      </c>
      <c r="K51" s="125">
        <v>67500000</v>
      </c>
      <c r="L51" s="126" t="s">
        <v>1148</v>
      </c>
      <c r="M51" s="182"/>
      <c r="N51" s="126" t="s">
        <v>27</v>
      </c>
      <c r="O51" s="126" t="s">
        <v>26</v>
      </c>
      <c r="P51" s="80"/>
    </row>
    <row r="52" spans="1:16" s="7" customFormat="1" ht="24.75" customHeight="1" outlineLevel="1" x14ac:dyDescent="0.25">
      <c r="A52" s="145">
        <v>5</v>
      </c>
      <c r="B52" s="124" t="s">
        <v>2685</v>
      </c>
      <c r="C52" s="126" t="s">
        <v>31</v>
      </c>
      <c r="D52" s="123" t="s">
        <v>2691</v>
      </c>
      <c r="E52" s="146">
        <v>42460</v>
      </c>
      <c r="F52" s="146">
        <v>42704</v>
      </c>
      <c r="G52" s="173">
        <f t="shared" si="1"/>
        <v>8.1333333333333329</v>
      </c>
      <c r="H52" s="121" t="s">
        <v>2697</v>
      </c>
      <c r="I52" s="123" t="s">
        <v>711</v>
      </c>
      <c r="J52" s="123" t="s">
        <v>729</v>
      </c>
      <c r="K52" s="125">
        <v>58800000</v>
      </c>
      <c r="L52" s="126" t="s">
        <v>1148</v>
      </c>
      <c r="M52" s="182"/>
      <c r="N52" s="126" t="s">
        <v>27</v>
      </c>
      <c r="O52" s="126" t="s">
        <v>26</v>
      </c>
      <c r="P52" s="81"/>
    </row>
    <row r="53" spans="1:16" s="7" customFormat="1" ht="24.75" customHeight="1" outlineLevel="1" x14ac:dyDescent="0.25">
      <c r="A53" s="145">
        <v>6</v>
      </c>
      <c r="B53" s="124" t="s">
        <v>2686</v>
      </c>
      <c r="C53" s="126" t="s">
        <v>31</v>
      </c>
      <c r="D53" s="123" t="s">
        <v>2692</v>
      </c>
      <c r="E53" s="146">
        <v>43906</v>
      </c>
      <c r="F53" s="146">
        <v>44185</v>
      </c>
      <c r="G53" s="173">
        <f t="shared" si="1"/>
        <v>9.3000000000000007</v>
      </c>
      <c r="H53" s="121" t="s">
        <v>2698</v>
      </c>
      <c r="I53" s="123" t="s">
        <v>163</v>
      </c>
      <c r="J53" s="123" t="s">
        <v>165</v>
      </c>
      <c r="K53" s="125">
        <v>1836695628</v>
      </c>
      <c r="L53" s="126" t="s">
        <v>1148</v>
      </c>
      <c r="M53" s="182"/>
      <c r="N53" s="126" t="s">
        <v>1151</v>
      </c>
      <c r="O53" s="126" t="s">
        <v>26</v>
      </c>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2699</v>
      </c>
      <c r="E114" s="146">
        <v>43882</v>
      </c>
      <c r="F114" s="146">
        <v>44196</v>
      </c>
      <c r="G114" s="173">
        <f>IF(AND(E114&lt;&gt;"",F114&lt;&gt;""),((F114-E114)/30),"")</f>
        <v>10.466666666666667</v>
      </c>
      <c r="H114" s="124" t="s">
        <v>2703</v>
      </c>
      <c r="I114" s="123" t="s">
        <v>163</v>
      </c>
      <c r="J114" s="123" t="s">
        <v>176</v>
      </c>
      <c r="K114" s="125">
        <v>1098707117</v>
      </c>
      <c r="L114" s="102">
        <f>+IF(AND(K114&gt;0,O114="Ejecución"),(K114/877802)*Tabla283[[#This Row],[% participación]],IF(AND(K114&gt;0,O114&lt;&gt;"Ejecución"),"-",""))</f>
        <v>1251.65711287967</v>
      </c>
      <c r="M114" s="126" t="s">
        <v>1148</v>
      </c>
      <c r="N114" s="182">
        <f>+IF(M116="No",1,IF(M116="Si","Ingrese %",""))</f>
        <v>1</v>
      </c>
      <c r="O114" s="178" t="s">
        <v>1150</v>
      </c>
      <c r="P114" s="80"/>
    </row>
    <row r="115" spans="1:16" s="6" customFormat="1" ht="24.75" customHeight="1" x14ac:dyDescent="0.25">
      <c r="A115" s="144">
        <v>2</v>
      </c>
      <c r="B115" s="176" t="s">
        <v>2671</v>
      </c>
      <c r="C115" s="177" t="s">
        <v>31</v>
      </c>
      <c r="D115" s="123" t="s">
        <v>2700</v>
      </c>
      <c r="E115" s="146">
        <v>43882</v>
      </c>
      <c r="F115" s="146">
        <v>44196</v>
      </c>
      <c r="G115" s="173">
        <f t="shared" ref="G115:G160" si="3">IF(AND(E115&lt;&gt;"",F115&lt;&gt;""),((F115-E115)/30),"")</f>
        <v>10.466666666666667</v>
      </c>
      <c r="H115" s="124" t="s">
        <v>2704</v>
      </c>
      <c r="I115" s="123" t="s">
        <v>163</v>
      </c>
      <c r="J115" s="123" t="s">
        <v>171</v>
      </c>
      <c r="K115" s="68">
        <v>3653640413</v>
      </c>
      <c r="L115" s="102">
        <f>+IF(AND(K115&gt;0,O115="Ejecución"),(K115/877802)*Tabla283[[#This Row],[% participación]],IF(AND(K115&gt;0,O115&lt;&gt;"Ejecución"),"-",""))</f>
        <v>4162.2602967411785</v>
      </c>
      <c r="M115" s="126" t="s">
        <v>1148</v>
      </c>
      <c r="N115" s="182">
        <f>+IF(M116="No",1,IF(M116="Si","Ingrese %",""))</f>
        <v>1</v>
      </c>
      <c r="O115" s="178" t="s">
        <v>1150</v>
      </c>
      <c r="P115" s="80"/>
    </row>
    <row r="116" spans="1:16" s="6" customFormat="1" ht="24.75" customHeight="1" x14ac:dyDescent="0.25">
      <c r="A116" s="144">
        <v>3</v>
      </c>
      <c r="B116" s="176" t="s">
        <v>2671</v>
      </c>
      <c r="C116" s="177" t="s">
        <v>31</v>
      </c>
      <c r="D116" s="123" t="s">
        <v>2701</v>
      </c>
      <c r="E116" s="146">
        <v>43889</v>
      </c>
      <c r="F116" s="146">
        <v>44196</v>
      </c>
      <c r="G116" s="173">
        <f t="shared" si="3"/>
        <v>10.233333333333333</v>
      </c>
      <c r="H116" s="124" t="s">
        <v>2705</v>
      </c>
      <c r="I116" s="123" t="s">
        <v>711</v>
      </c>
      <c r="J116" s="123" t="s">
        <v>723</v>
      </c>
      <c r="K116" s="68">
        <v>7333984395</v>
      </c>
      <c r="L116" s="102">
        <f>+IF(AND(K116&gt;0,O116="Ejecución"),(K116/877802)*Tabla283[[#This Row],[% participación]],IF(AND(K116&gt;0,O116&lt;&gt;"Ejecución"),"-",""))</f>
        <v>8354.9415414865762</v>
      </c>
      <c r="M116" s="126" t="s">
        <v>1148</v>
      </c>
      <c r="N116" s="182">
        <f t="shared" ref="N116:N160" si="4">+IF(M116="No",1,IF(M116="Si","Ingrese %",""))</f>
        <v>1</v>
      </c>
      <c r="O116" s="178" t="s">
        <v>1150</v>
      </c>
      <c r="P116" s="80"/>
    </row>
    <row r="117" spans="1:16" s="6" customFormat="1" ht="24.75" customHeight="1" outlineLevel="1" x14ac:dyDescent="0.25">
      <c r="A117" s="144">
        <v>4</v>
      </c>
      <c r="B117" s="176" t="s">
        <v>2671</v>
      </c>
      <c r="C117" s="177" t="s">
        <v>31</v>
      </c>
      <c r="D117" s="123" t="s">
        <v>2702</v>
      </c>
      <c r="E117" s="146">
        <v>43885</v>
      </c>
      <c r="F117" s="146">
        <v>44196</v>
      </c>
      <c r="G117" s="173">
        <f t="shared" si="3"/>
        <v>10.366666666666667</v>
      </c>
      <c r="H117" s="124" t="s">
        <v>2706</v>
      </c>
      <c r="I117" s="123" t="s">
        <v>208</v>
      </c>
      <c r="J117" s="123" t="s">
        <v>215</v>
      </c>
      <c r="K117" s="68">
        <v>3647587799</v>
      </c>
      <c r="L117" s="102">
        <f>+IF(AND(K117&gt;0,O117="Ejecución"),(K117/877802)*Tabla283[[#This Row],[% participación]],IF(AND(K117&gt;0,O117&lt;&gt;"Ejecución"),"-",""))</f>
        <v>4155.3651039756114</v>
      </c>
      <c r="M117" s="126" t="s">
        <v>1148</v>
      </c>
      <c r="N117" s="182">
        <f t="shared" si="4"/>
        <v>1</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6"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19"/>
      <c r="S177" s="165"/>
      <c r="T177" s="19"/>
      <c r="U177" s="19"/>
      <c r="V177" s="19"/>
      <c r="W177" s="19"/>
      <c r="X177" s="19"/>
      <c r="Y177" s="19"/>
      <c r="Z177" s="19"/>
      <c r="AA177" s="19"/>
      <c r="AB177" s="19"/>
    </row>
    <row r="178" spans="1:28" ht="23.25" x14ac:dyDescent="0.25">
      <c r="A178" s="9"/>
      <c r="B178" s="202"/>
      <c r="C178" s="203"/>
      <c r="D178" s="204"/>
      <c r="E178" s="165" t="s">
        <v>2621</v>
      </c>
      <c r="F178" s="165" t="s">
        <v>2622</v>
      </c>
      <c r="G178" s="165" t="s">
        <v>2623</v>
      </c>
      <c r="H178" s="5"/>
      <c r="I178" s="202"/>
      <c r="J178" s="203"/>
      <c r="K178" s="203"/>
      <c r="L178" s="204"/>
      <c r="M178" s="260" t="s">
        <v>2622</v>
      </c>
      <c r="O178" s="8"/>
      <c r="Q178" s="19"/>
      <c r="R178" s="19"/>
      <c r="S178" s="165" t="s">
        <v>2623</v>
      </c>
      <c r="T178" s="19"/>
      <c r="U178" s="19"/>
      <c r="V178" s="19"/>
      <c r="W178" s="19"/>
      <c r="X178" s="19"/>
      <c r="Y178" s="19"/>
      <c r="Z178" s="19"/>
      <c r="AA178" s="19"/>
      <c r="AB178" s="19"/>
    </row>
    <row r="179" spans="1:28" ht="23.25" x14ac:dyDescent="0.25">
      <c r="A179" s="9"/>
      <c r="B179" s="251" t="s">
        <v>2670</v>
      </c>
      <c r="C179" s="251"/>
      <c r="D179" s="251"/>
      <c r="E179" s="24">
        <v>0.02</v>
      </c>
      <c r="F179" s="179">
        <v>1.4999999999999999E-2</v>
      </c>
      <c r="G179" s="180">
        <f>IF(F179&gt;0,SUM(E179+F179),"")</f>
        <v>3.5000000000000003E-2</v>
      </c>
      <c r="H179" s="5"/>
      <c r="I179" s="248" t="s">
        <v>2674</v>
      </c>
      <c r="J179" s="249"/>
      <c r="K179" s="249"/>
      <c r="L179" s="250"/>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51" t="s">
        <v>1165</v>
      </c>
      <c r="C180" s="251"/>
      <c r="D180" s="251"/>
      <c r="E180" s="24">
        <v>0.02</v>
      </c>
      <c r="F180" s="69"/>
      <c r="G180" s="164" t="str">
        <f>IF(F180&gt;0,SUM(E180+F180),"")</f>
        <v/>
      </c>
      <c r="H180" s="5"/>
      <c r="I180" s="248" t="s">
        <v>1169</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4" t="str">
        <f>IF(F181&gt;0,SUM(E181+F181),"")</f>
        <v/>
      </c>
      <c r="H181" s="5"/>
      <c r="I181" s="248" t="s">
        <v>1170</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4" t="str">
        <f>IF(F182&gt;0,SUM(E182+F182),"")</f>
        <v/>
      </c>
      <c r="H182" s="5"/>
      <c r="I182" s="248" t="s">
        <v>1171</v>
      </c>
      <c r="J182" s="249"/>
      <c r="K182" s="250"/>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170" t="s">
        <v>2633</v>
      </c>
      <c r="E185" s="96">
        <f>+(C185*SUM(K20:K35))</f>
        <v>130059271.37000002</v>
      </c>
      <c r="F185" s="94"/>
      <c r="G185" s="95"/>
      <c r="H185" s="90"/>
      <c r="I185" s="92" t="s">
        <v>2632</v>
      </c>
      <c r="J185" s="185">
        <f>M179</f>
        <v>0.02</v>
      </c>
      <c r="K185" s="252" t="s">
        <v>2633</v>
      </c>
      <c r="L185" s="252"/>
      <c r="M185" s="96">
        <f>+J185*K20</f>
        <v>74319583.640000001</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5" t="s">
        <v>2641</v>
      </c>
      <c r="C192" s="225"/>
      <c r="E192" s="5" t="s">
        <v>20</v>
      </c>
      <c r="H192" s="168" t="s">
        <v>24</v>
      </c>
      <c r="J192" s="5" t="s">
        <v>2642</v>
      </c>
      <c r="K192" s="5"/>
      <c r="M192" s="5"/>
      <c r="N192" s="5"/>
      <c r="O192" s="50"/>
      <c r="Q192" s="155"/>
      <c r="R192" s="156"/>
      <c r="S192" s="156"/>
      <c r="T192" s="155"/>
    </row>
    <row r="193" spans="1:18" x14ac:dyDescent="0.25">
      <c r="A193" s="9"/>
      <c r="C193" s="129">
        <v>42122</v>
      </c>
      <c r="D193" s="5"/>
      <c r="E193" s="128">
        <v>413</v>
      </c>
      <c r="F193" s="5"/>
      <c r="G193" s="5"/>
      <c r="H193" s="148" t="s">
        <v>2707</v>
      </c>
      <c r="J193" s="5"/>
      <c r="K193" s="129">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5" t="s">
        <v>2707</v>
      </c>
      <c r="D211" s="21"/>
      <c r="G211" s="27" t="s">
        <v>2625</v>
      </c>
      <c r="H211" s="196" t="s">
        <v>2708</v>
      </c>
      <c r="J211" s="27" t="s">
        <v>2627</v>
      </c>
      <c r="K211" s="196" t="s">
        <v>2708</v>
      </c>
      <c r="L211" s="21"/>
      <c r="M211" s="21"/>
      <c r="N211" s="21"/>
      <c r="O211" s="8"/>
    </row>
    <row r="212" spans="1:15" x14ac:dyDescent="0.25">
      <c r="A212" s="9"/>
      <c r="B212" s="27" t="s">
        <v>2624</v>
      </c>
      <c r="C212" s="195" t="s">
        <v>2707</v>
      </c>
      <c r="D212" s="21"/>
      <c r="G212" s="27" t="s">
        <v>2626</v>
      </c>
      <c r="H212" s="196" t="s">
        <v>2709</v>
      </c>
      <c r="J212" s="27" t="s">
        <v>2628</v>
      </c>
      <c r="K212" s="197"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44193.703177546297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70" t="str">
        <f>HYPERLINK("#Integrante_3!A109","CAPACIDAD RESIDUAL")</f>
        <v>CAPACIDAD RESIDUAL</v>
      </c>
      <c r="F8" s="271"/>
      <c r="G8" s="272"/>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70" t="str">
        <f>HYPERLINK("#Integrante_3!A162","TALENTO HUMANO")</f>
        <v>TALENTO HUMANO</v>
      </c>
      <c r="F9" s="271"/>
      <c r="G9" s="272"/>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70" t="str">
        <f>HYPERLINK("#Integrante_3!F162","INFRAESTRUCTURA")</f>
        <v>INFRAESTRUCTURA</v>
      </c>
      <c r="F10" s="271"/>
      <c r="G10" s="272"/>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7" t="s">
        <v>8</v>
      </c>
      <c r="M15" s="267"/>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3"/>
      <c r="I20" s="150"/>
      <c r="J20" s="151"/>
      <c r="K20" s="152"/>
      <c r="L20" s="153"/>
      <c r="M20" s="153"/>
      <c r="N20" s="136">
        <f>+(M20-L20)/30</f>
        <v>0</v>
      </c>
      <c r="O20" s="139"/>
      <c r="U20" s="135"/>
      <c r="V20" s="107">
        <f ca="1">NOW()</f>
        <v>44193.703177546297</v>
      </c>
      <c r="W20" s="107">
        <f ca="1">NOW()</f>
        <v>44193.703177546297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e">
        <f>VLOOKUP(B20,EAS!A2:B1439,2,0)</f>
        <v>#N/A</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2664</v>
      </c>
      <c r="B161" s="235"/>
      <c r="C161" s="235"/>
      <c r="D161" s="235"/>
      <c r="E161" s="236"/>
      <c r="F161" s="237" t="s">
        <v>2665</v>
      </c>
      <c r="G161" s="237"/>
      <c r="H161" s="237"/>
      <c r="I161" s="234" t="s">
        <v>2635</v>
      </c>
      <c r="J161" s="235"/>
      <c r="K161" s="235"/>
      <c r="L161" s="235"/>
      <c r="M161" s="235"/>
      <c r="N161" s="235"/>
      <c r="O161" s="236"/>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2662</v>
      </c>
      <c r="C166" s="212"/>
      <c r="D166" s="212"/>
      <c r="E166" s="8"/>
      <c r="F166" s="5"/>
      <c r="H166" s="83" t="s">
        <v>2661</v>
      </c>
      <c r="I166" s="242"/>
      <c r="J166" s="243"/>
      <c r="K166" s="243"/>
      <c r="L166" s="243"/>
      <c r="M166" s="243"/>
      <c r="N166" s="243"/>
      <c r="O166" s="24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2677</v>
      </c>
      <c r="B170" s="210"/>
      <c r="C170" s="210"/>
      <c r="D170" s="210"/>
      <c r="E170" s="210"/>
      <c r="F170" s="210"/>
      <c r="G170" s="210"/>
      <c r="H170" s="210"/>
      <c r="I170" s="210"/>
      <c r="J170" s="210"/>
      <c r="K170" s="210"/>
      <c r="L170" s="210"/>
      <c r="M170" s="210"/>
      <c r="N170" s="210"/>
      <c r="O170" s="211"/>
      <c r="P170" s="78"/>
    </row>
    <row r="171" spans="1:28" ht="15" customHeight="1" x14ac:dyDescent="0.25">
      <c r="A171" s="228" t="s">
        <v>2676</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2670</v>
      </c>
      <c r="C174" s="198"/>
      <c r="D174" s="198"/>
      <c r="E174" s="198"/>
      <c r="F174" s="198"/>
      <c r="G174" s="198"/>
      <c r="H174" s="20"/>
      <c r="I174" s="205" t="s">
        <v>2674</v>
      </c>
      <c r="J174" s="206"/>
      <c r="K174" s="206"/>
      <c r="L174" s="206"/>
      <c r="M174" s="206"/>
      <c r="O174" s="186"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2679</v>
      </c>
      <c r="O175" s="8"/>
      <c r="Q175" s="19"/>
      <c r="R175" s="165"/>
      <c r="S175" s="19"/>
      <c r="T175" s="19"/>
      <c r="U175" s="19"/>
      <c r="V175" s="19"/>
      <c r="W175" s="19"/>
      <c r="X175" s="19"/>
      <c r="Y175" s="19"/>
      <c r="Z175" s="19"/>
      <c r="AA175" s="19"/>
      <c r="AB175" s="19"/>
    </row>
    <row r="176" spans="1:28" ht="23.25" x14ac:dyDescent="0.25">
      <c r="A176" s="9"/>
      <c r="B176" s="202"/>
      <c r="C176" s="203"/>
      <c r="D176" s="204"/>
      <c r="E176" s="165" t="s">
        <v>2621</v>
      </c>
      <c r="F176" s="165" t="s">
        <v>2622</v>
      </c>
      <c r="G176" s="165" t="s">
        <v>2623</v>
      </c>
      <c r="H176" s="5"/>
      <c r="I176" s="202"/>
      <c r="J176" s="203"/>
      <c r="K176" s="203"/>
      <c r="L176" s="204"/>
      <c r="M176" s="260"/>
      <c r="O176" s="8"/>
      <c r="Q176" s="19"/>
      <c r="R176" s="165" t="s">
        <v>2623</v>
      </c>
      <c r="S176" s="19"/>
      <c r="T176" s="19"/>
      <c r="U176" s="19"/>
      <c r="V176" s="19"/>
      <c r="W176" s="19"/>
      <c r="X176" s="19"/>
      <c r="Y176" s="19"/>
      <c r="Z176" s="19"/>
      <c r="AA176" s="19"/>
      <c r="AB176" s="19"/>
    </row>
    <row r="177" spans="1:28" ht="23.25" x14ac:dyDescent="0.25">
      <c r="A177" s="9"/>
      <c r="B177" s="251" t="s">
        <v>2670</v>
      </c>
      <c r="C177" s="251"/>
      <c r="D177" s="251"/>
      <c r="E177" s="24">
        <v>0.02</v>
      </c>
      <c r="F177" s="179"/>
      <c r="G177" s="180" t="str">
        <f>IF(F177&gt;0,SUM(E177+F177),"")</f>
        <v/>
      </c>
      <c r="H177" s="5"/>
      <c r="I177" s="248" t="s">
        <v>2674</v>
      </c>
      <c r="J177" s="249"/>
      <c r="K177" s="249"/>
      <c r="L177" s="250"/>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64" t="str">
        <f>IF(F178&gt;0,SUM(E178+F178),"")</f>
        <v/>
      </c>
      <c r="H178" s="5"/>
      <c r="I178" s="248" t="s">
        <v>1169</v>
      </c>
      <c r="J178" s="249"/>
      <c r="K178" s="250"/>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64" t="str">
        <f>IF(F179&gt;0,SUM(E179+F179),"")</f>
        <v/>
      </c>
      <c r="H179" s="5"/>
      <c r="I179" s="248" t="s">
        <v>1170</v>
      </c>
      <c r="J179" s="249"/>
      <c r="K179" s="250"/>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64" t="str">
        <f>IF(F180&gt;0,SUM(E180+F180),"")</f>
        <v/>
      </c>
      <c r="H180" s="5"/>
      <c r="I180" s="248" t="s">
        <v>1171</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2" t="s">
        <v>2633</v>
      </c>
      <c r="L183" s="252"/>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5" t="s">
        <v>2641</v>
      </c>
      <c r="C190" s="22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7" t="s">
        <v>2663</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44193.703177546297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70" t="str">
        <f>HYPERLINK("#Integrante_4!A109","CAPACIDAD RESIDUAL")</f>
        <v>CAPACIDAD RESIDUAL</v>
      </c>
      <c r="F8" s="271"/>
      <c r="G8" s="272"/>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70" t="str">
        <f>HYPERLINK("#Integrante_4!A162","TALENTO HUMANO")</f>
        <v>TALENTO HUMANO</v>
      </c>
      <c r="F9" s="271"/>
      <c r="G9" s="272"/>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70" t="str">
        <f>HYPERLINK("#Integrante_4!F162","INFRAESTRUCTURA")</f>
        <v>INFRAESTRUCTURA</v>
      </c>
      <c r="F10" s="271"/>
      <c r="G10" s="272"/>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7" t="s">
        <v>8</v>
      </c>
      <c r="M15" s="267"/>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3"/>
      <c r="I20" s="150"/>
      <c r="J20" s="151"/>
      <c r="K20" s="152"/>
      <c r="L20" s="153"/>
      <c r="M20" s="153"/>
      <c r="N20" s="136">
        <f>+(M20-L20)/30</f>
        <v>0</v>
      </c>
      <c r="O20" s="139"/>
      <c r="U20" s="135"/>
      <c r="V20" s="107">
        <f ca="1">NOW()</f>
        <v>44193.703177546297</v>
      </c>
      <c r="W20" s="107">
        <f ca="1">NOW()</f>
        <v>44193.703177546297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e">
        <f>VLOOKUP(B20,EAS!A2:B1439,2,0)</f>
        <v>#N/A</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6"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165"/>
      <c r="S177" s="19"/>
      <c r="T177" s="19"/>
      <c r="U177" s="19"/>
      <c r="V177" s="19"/>
      <c r="W177" s="19"/>
      <c r="X177" s="19"/>
      <c r="Y177" s="19"/>
      <c r="Z177" s="19"/>
      <c r="AA177" s="19"/>
      <c r="AB177" s="19"/>
    </row>
    <row r="178" spans="1:28" ht="23.25" x14ac:dyDescent="0.25">
      <c r="A178" s="9"/>
      <c r="B178" s="202"/>
      <c r="C178" s="203"/>
      <c r="D178" s="204"/>
      <c r="E178" s="165" t="s">
        <v>2621</v>
      </c>
      <c r="F178" s="165" t="s">
        <v>2622</v>
      </c>
      <c r="G178" s="165" t="s">
        <v>2623</v>
      </c>
      <c r="H178" s="5"/>
      <c r="I178" s="202"/>
      <c r="J178" s="203"/>
      <c r="K178" s="203"/>
      <c r="L178" s="204"/>
      <c r="M178" s="260"/>
      <c r="O178" s="8"/>
      <c r="Q178" s="19"/>
      <c r="R178" s="165" t="s">
        <v>2623</v>
      </c>
      <c r="S178" s="19"/>
      <c r="T178" s="19"/>
      <c r="U178" s="19"/>
      <c r="V178" s="19"/>
      <c r="W178" s="19"/>
      <c r="X178" s="19"/>
      <c r="Y178" s="19"/>
      <c r="Z178" s="19"/>
      <c r="AA178" s="19"/>
      <c r="AB178" s="19"/>
    </row>
    <row r="179" spans="1:28" ht="23.25" x14ac:dyDescent="0.25">
      <c r="A179" s="9"/>
      <c r="B179" s="251" t="s">
        <v>2670</v>
      </c>
      <c r="C179" s="251"/>
      <c r="D179" s="251"/>
      <c r="E179" s="24">
        <v>0.02</v>
      </c>
      <c r="F179" s="179"/>
      <c r="G179" s="180" t="str">
        <f>IF(F179&gt;0,SUM(E179+F179),"")</f>
        <v/>
      </c>
      <c r="H179" s="5"/>
      <c r="I179" s="248" t="s">
        <v>2674</v>
      </c>
      <c r="J179" s="249"/>
      <c r="K179" s="249"/>
      <c r="L179" s="250"/>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64" t="str">
        <f>IF(F180&gt;0,SUM(E180+F180),"")</f>
        <v/>
      </c>
      <c r="H180" s="5"/>
      <c r="I180" s="248" t="s">
        <v>1169</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4" t="str">
        <f>IF(F181&gt;0,SUM(E181+F181),"")</f>
        <v/>
      </c>
      <c r="H181" s="5"/>
      <c r="I181" s="248" t="s">
        <v>1170</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4" t="str">
        <f>IF(F182&gt;0,SUM(E182+F182),"")</f>
        <v/>
      </c>
      <c r="H182" s="5"/>
      <c r="I182" s="248" t="s">
        <v>1171</v>
      </c>
      <c r="J182" s="249"/>
      <c r="K182" s="250"/>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2" t="s">
        <v>2633</v>
      </c>
      <c r="L185" s="25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5" t="s">
        <v>2641</v>
      </c>
      <c r="C192" s="22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44193.703177546297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70" t="str">
        <f>HYPERLINK("#Integrante_5!A109","CAPACIDAD RESIDUAL")</f>
        <v>CAPACIDAD RESIDUAL</v>
      </c>
      <c r="F8" s="271"/>
      <c r="G8" s="272"/>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70" t="str">
        <f>HYPERLINK("#Integrante_5!A162","TALENTO HUMANO")</f>
        <v>TALENTO HUMANO</v>
      </c>
      <c r="F9" s="271"/>
      <c r="G9" s="272"/>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70" t="str">
        <f>HYPERLINK("#Integrante_5!F162","INFRAESTRUCTURA")</f>
        <v>INFRAESTRUCTURA</v>
      </c>
      <c r="F10" s="271"/>
      <c r="G10" s="272"/>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7" t="s">
        <v>8</v>
      </c>
      <c r="M15" s="267"/>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3"/>
      <c r="I20" s="150"/>
      <c r="J20" s="151"/>
      <c r="K20" s="152"/>
      <c r="L20" s="153"/>
      <c r="M20" s="153"/>
      <c r="N20" s="136">
        <f>+(M20-L20)/30</f>
        <v>0</v>
      </c>
      <c r="O20" s="139"/>
      <c r="U20" s="135"/>
      <c r="V20" s="107">
        <f ca="1">NOW()</f>
        <v>44193.703177546297</v>
      </c>
      <c r="W20" s="107">
        <f ca="1">NOW()</f>
        <v>44193.703177546297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e">
        <f>VLOOKUP(B20,EAS!A2:B1439,2,0)</f>
        <v>#N/A</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2664</v>
      </c>
      <c r="B161" s="235"/>
      <c r="C161" s="235"/>
      <c r="D161" s="235"/>
      <c r="E161" s="236"/>
      <c r="F161" s="237" t="s">
        <v>2665</v>
      </c>
      <c r="G161" s="237"/>
      <c r="H161" s="237"/>
      <c r="I161" s="234" t="s">
        <v>2635</v>
      </c>
      <c r="J161" s="235"/>
      <c r="K161" s="235"/>
      <c r="L161" s="235"/>
      <c r="M161" s="235"/>
      <c r="N161" s="235"/>
      <c r="O161" s="236"/>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2662</v>
      </c>
      <c r="C166" s="212"/>
      <c r="D166" s="212"/>
      <c r="E166" s="8"/>
      <c r="F166" s="5"/>
      <c r="H166" s="83" t="s">
        <v>2661</v>
      </c>
      <c r="I166" s="242"/>
      <c r="J166" s="243"/>
      <c r="K166" s="243"/>
      <c r="L166" s="243"/>
      <c r="M166" s="243"/>
      <c r="N166" s="243"/>
      <c r="O166" s="24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2677</v>
      </c>
      <c r="B170" s="210"/>
      <c r="C170" s="210"/>
      <c r="D170" s="210"/>
      <c r="E170" s="210"/>
      <c r="F170" s="210"/>
      <c r="G170" s="210"/>
      <c r="H170" s="210"/>
      <c r="I170" s="210"/>
      <c r="J170" s="210"/>
      <c r="K170" s="210"/>
      <c r="L170" s="210"/>
      <c r="M170" s="210"/>
      <c r="N170" s="210"/>
      <c r="O170" s="211"/>
      <c r="P170" s="78"/>
    </row>
    <row r="171" spans="1:28" ht="15" customHeight="1" x14ac:dyDescent="0.25">
      <c r="A171" s="228" t="s">
        <v>2676</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2670</v>
      </c>
      <c r="C174" s="198"/>
      <c r="D174" s="198"/>
      <c r="E174" s="198"/>
      <c r="F174" s="198"/>
      <c r="G174" s="198"/>
      <c r="H174" s="20"/>
      <c r="I174" s="205" t="s">
        <v>2678</v>
      </c>
      <c r="J174" s="206"/>
      <c r="K174" s="206"/>
      <c r="L174" s="206"/>
      <c r="M174" s="206"/>
      <c r="O174" s="186"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2679</v>
      </c>
      <c r="O175" s="8"/>
      <c r="Q175" s="19"/>
      <c r="R175" s="19"/>
      <c r="S175" s="165"/>
      <c r="T175" s="19"/>
      <c r="U175" s="19"/>
      <c r="V175" s="19"/>
      <c r="W175" s="19"/>
      <c r="X175" s="19"/>
      <c r="Y175" s="19"/>
      <c r="Z175" s="19"/>
      <c r="AA175" s="19"/>
      <c r="AB175" s="19"/>
    </row>
    <row r="176" spans="1:28" ht="23.25" x14ac:dyDescent="0.25">
      <c r="A176" s="9"/>
      <c r="B176" s="202"/>
      <c r="C176" s="203"/>
      <c r="D176" s="204"/>
      <c r="E176" s="165" t="s">
        <v>2621</v>
      </c>
      <c r="F176" s="165" t="s">
        <v>2622</v>
      </c>
      <c r="G176" s="165" t="s">
        <v>2623</v>
      </c>
      <c r="H176" s="5"/>
      <c r="I176" s="202"/>
      <c r="J176" s="203"/>
      <c r="K176" s="203"/>
      <c r="L176" s="204"/>
      <c r="M176" s="260"/>
      <c r="O176" s="8"/>
      <c r="Q176" s="19"/>
      <c r="R176" s="19"/>
      <c r="S176" s="165" t="s">
        <v>2623</v>
      </c>
      <c r="T176" s="19"/>
      <c r="U176" s="19"/>
      <c r="V176" s="19"/>
      <c r="W176" s="19"/>
      <c r="X176" s="19"/>
      <c r="Y176" s="19"/>
      <c r="Z176" s="19"/>
      <c r="AA176" s="19"/>
      <c r="AB176" s="19"/>
    </row>
    <row r="177" spans="1:28" ht="23.25" x14ac:dyDescent="0.25">
      <c r="A177" s="9"/>
      <c r="B177" s="251" t="s">
        <v>2670</v>
      </c>
      <c r="C177" s="251"/>
      <c r="D177" s="251"/>
      <c r="E177" s="24">
        <v>0.02</v>
      </c>
      <c r="F177" s="179"/>
      <c r="G177" s="180" t="str">
        <f>IF(F177&gt;0,SUM(E177+F177),"")</f>
        <v/>
      </c>
      <c r="H177" s="5"/>
      <c r="I177" s="248" t="s">
        <v>2672</v>
      </c>
      <c r="J177" s="249"/>
      <c r="K177" s="249"/>
      <c r="L177" s="250"/>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64" t="str">
        <f>IF(F178&gt;0,SUM(E178+F178),"")</f>
        <v/>
      </c>
      <c r="H178" s="5"/>
      <c r="I178" s="248" t="s">
        <v>1169</v>
      </c>
      <c r="J178" s="249"/>
      <c r="K178" s="250"/>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64" t="str">
        <f>IF(F179&gt;0,SUM(E179+F179),"")</f>
        <v/>
      </c>
      <c r="H179" s="5"/>
      <c r="I179" s="248" t="s">
        <v>1170</v>
      </c>
      <c r="J179" s="249"/>
      <c r="K179" s="250"/>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64" t="str">
        <f>IF(F180&gt;0,SUM(E180+F180),"")</f>
        <v/>
      </c>
      <c r="H180" s="5"/>
      <c r="I180" s="248" t="s">
        <v>1171</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2" t="s">
        <v>2633</v>
      </c>
      <c r="L183" s="252"/>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5" t="s">
        <v>2641</v>
      </c>
      <c r="C190" s="225"/>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7" t="s">
        <v>2663</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1" t="s">
        <v>2658</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72">
        <f ca="1">NOW()</f>
        <v>44193.703177546297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70" t="str">
        <f>HYPERLINK("#Integrante_6!A109","CAPACIDAD RESIDUAL")</f>
        <v>CAPACIDAD RESIDUAL</v>
      </c>
      <c r="F8" s="271"/>
      <c r="G8" s="272"/>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70" t="str">
        <f>HYPERLINK("#Integrante_6!A162","TALENTO HUMANO")</f>
        <v>TALENTO HUMANO</v>
      </c>
      <c r="F9" s="271"/>
      <c r="G9" s="272"/>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70" t="str">
        <f>HYPERLINK("#Integrante_6!F162","INFRAESTRUCTURA")</f>
        <v>INFRAESTRUCTURA</v>
      </c>
      <c r="F10" s="271"/>
      <c r="G10" s="272"/>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7" t="s">
        <v>8</v>
      </c>
      <c r="M15" s="267"/>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3"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3"/>
      <c r="I20" s="150"/>
      <c r="J20" s="151"/>
      <c r="K20" s="152"/>
      <c r="L20" s="153"/>
      <c r="M20" s="153"/>
      <c r="N20" s="136">
        <f>+(M20-L20)/30</f>
        <v>0</v>
      </c>
      <c r="O20" s="139"/>
      <c r="U20" s="135"/>
      <c r="V20" s="107">
        <f ca="1">NOW()</f>
        <v>44193.703177546297</v>
      </c>
      <c r="W20" s="107">
        <f ca="1">NOW()</f>
        <v>44193.703177546297</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30"/>
      <c r="I37" s="131"/>
      <c r="J37" s="131"/>
      <c r="K37" s="131"/>
      <c r="L37" s="131"/>
      <c r="M37" s="131"/>
      <c r="N37" s="131"/>
      <c r="O37" s="132"/>
    </row>
    <row r="38" spans="1:16" ht="21" customHeight="1" x14ac:dyDescent="0.25">
      <c r="A38" s="9"/>
      <c r="B38" s="268" t="e">
        <f>VLOOKUP(B20,EAS!A2:B1439,2,0)</f>
        <v>#N/A</v>
      </c>
      <c r="C38" s="268"/>
      <c r="D38" s="268"/>
      <c r="E38" s="268"/>
      <c r="F38" s="268"/>
      <c r="G38" s="5"/>
      <c r="H38" s="133"/>
      <c r="I38" s="277" t="s">
        <v>7</v>
      </c>
      <c r="J38" s="277"/>
      <c r="K38" s="277"/>
      <c r="L38" s="277"/>
      <c r="M38" s="277"/>
      <c r="N38" s="277"/>
      <c r="O38" s="134"/>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2659</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2660</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2662</v>
      </c>
      <c r="C168" s="212"/>
      <c r="D168" s="212"/>
      <c r="E168" s="8"/>
      <c r="F168" s="5"/>
      <c r="H168" s="83" t="s">
        <v>2661</v>
      </c>
      <c r="I168" s="242"/>
      <c r="J168" s="243"/>
      <c r="K168" s="243"/>
      <c r="L168" s="243"/>
      <c r="M168" s="243"/>
      <c r="N168" s="243"/>
      <c r="O168" s="24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2677</v>
      </c>
      <c r="B172" s="210"/>
      <c r="C172" s="210"/>
      <c r="D172" s="210"/>
      <c r="E172" s="210"/>
      <c r="F172" s="210"/>
      <c r="G172" s="210"/>
      <c r="H172" s="210"/>
      <c r="I172" s="210"/>
      <c r="J172" s="210"/>
      <c r="K172" s="210"/>
      <c r="L172" s="210"/>
      <c r="M172" s="210"/>
      <c r="N172" s="210"/>
      <c r="O172" s="211"/>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2670</v>
      </c>
      <c r="C176" s="198"/>
      <c r="D176" s="198"/>
      <c r="E176" s="198"/>
      <c r="F176" s="198"/>
      <c r="G176" s="198"/>
      <c r="H176" s="20"/>
      <c r="I176" s="205" t="s">
        <v>2674</v>
      </c>
      <c r="J176" s="206"/>
      <c r="K176" s="206"/>
      <c r="L176" s="206"/>
      <c r="M176" s="206"/>
      <c r="O176" s="186"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2679</v>
      </c>
      <c r="O177" s="8"/>
      <c r="Q177" s="19"/>
      <c r="R177" s="19"/>
      <c r="S177" s="165"/>
      <c r="T177" s="19"/>
      <c r="U177" s="19"/>
      <c r="V177" s="19"/>
      <c r="W177" s="19"/>
      <c r="X177" s="19"/>
      <c r="Y177" s="19"/>
      <c r="Z177" s="19"/>
      <c r="AA177" s="19"/>
      <c r="AB177" s="19"/>
    </row>
    <row r="178" spans="1:28" ht="23.25" x14ac:dyDescent="0.25">
      <c r="A178" s="9"/>
      <c r="B178" s="202"/>
      <c r="C178" s="203"/>
      <c r="D178" s="204"/>
      <c r="E178" s="165" t="s">
        <v>2621</v>
      </c>
      <c r="F178" s="165" t="s">
        <v>2622</v>
      </c>
      <c r="G178" s="165" t="s">
        <v>2623</v>
      </c>
      <c r="H178" s="5"/>
      <c r="I178" s="202"/>
      <c r="J178" s="203"/>
      <c r="K178" s="203"/>
      <c r="L178" s="204"/>
      <c r="M178" s="260"/>
      <c r="O178" s="8"/>
      <c r="Q178" s="19"/>
      <c r="R178" s="19"/>
      <c r="S178" s="165" t="s">
        <v>2623</v>
      </c>
      <c r="T178" s="19"/>
      <c r="U178" s="19"/>
      <c r="V178" s="19"/>
      <c r="W178" s="19"/>
      <c r="X178" s="19"/>
      <c r="Y178" s="19"/>
      <c r="Z178" s="19"/>
      <c r="AA178" s="19"/>
      <c r="AB178" s="19"/>
    </row>
    <row r="179" spans="1:28" ht="23.25" x14ac:dyDescent="0.25">
      <c r="A179" s="9"/>
      <c r="B179" s="251" t="s">
        <v>2670</v>
      </c>
      <c r="C179" s="251"/>
      <c r="D179" s="251"/>
      <c r="E179" s="24">
        <v>0.02</v>
      </c>
      <c r="F179" s="179"/>
      <c r="G179" s="180" t="str">
        <f>IF(F179&gt;0,SUM(E179+F179),"")</f>
        <v/>
      </c>
      <c r="H179" s="5"/>
      <c r="I179" s="248" t="s">
        <v>2672</v>
      </c>
      <c r="J179" s="249"/>
      <c r="K179" s="249"/>
      <c r="L179" s="250"/>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64" t="str">
        <f>IF(F180&gt;0,SUM(E180+F180),"")</f>
        <v/>
      </c>
      <c r="H180" s="5"/>
      <c r="I180" s="248" t="s">
        <v>1169</v>
      </c>
      <c r="J180" s="249"/>
      <c r="K180" s="250"/>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64" t="str">
        <f>IF(F181&gt;0,SUM(E181+F181),"")</f>
        <v/>
      </c>
      <c r="H181" s="5"/>
      <c r="I181" s="248" t="s">
        <v>1170</v>
      </c>
      <c r="J181" s="249"/>
      <c r="K181" s="250"/>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64" t="str">
        <f>IF(F182&gt;0,SUM(E182+F182),"")</f>
        <v/>
      </c>
      <c r="H182" s="5"/>
      <c r="I182" s="248" t="s">
        <v>1171</v>
      </c>
      <c r="J182" s="249"/>
      <c r="K182" s="250"/>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2" t="s">
        <v>2633</v>
      </c>
      <c r="L185" s="252"/>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5" t="s">
        <v>2641</v>
      </c>
      <c r="C192" s="225"/>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7" t="s">
        <v>2663</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a65d333d-5b59-4810-bc94-b80d9325abbc"/>
    <ds:schemaRef ds:uri="http://schemas.microsoft.com/office/2006/documentManagement/types"/>
    <ds:schemaRef ds:uri="4fb10211-09fb-4e80-9f0b-184718d5d98c"/>
    <ds:schemaRef ds:uri="http://www.w3.org/XML/1998/namespace"/>
    <ds:schemaRef ds:uri="http://purl.org/dc/elements/1.1/"/>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2020-12-28T19:06:53Z</cp:lastPrinted>
  <dcterms:created xsi:type="dcterms:W3CDTF">2020-10-14T21:57:42Z</dcterms:created>
  <dcterms:modified xsi:type="dcterms:W3CDTF">2020-12-28T21:57:58Z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