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FUNDAC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<sst xmlns="http://schemas.openxmlformats.org/spreadsheetml/2006/main" count="4764" uniqueCount="2718">
  <si>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</si>
  <si>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</si>
  <si>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</si>
  <si>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</si>
  <si>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</si>
  <si>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</si>
  <si>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</si>
  <si>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</si>
  <si>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</si>
  <si>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</si>
  <si>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</si>
  <si>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</si>
  <si>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</si>
  <si>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</si>
  <si>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</si>
  <si>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</si>
  <si>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</si>
  <si>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</si>
  <si>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</si>
  <si>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</si>
  <si>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</si>
  <si>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</si>
  <si>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</si>
  <si>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</si>
  <si>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</si>
  <si>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</si>
  <si>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</si>
  <si>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</si>
  <si>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</si>
  <si>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</si>
  <si>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</si>
  <si>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</si>
  <si>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</si>
  <si>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</si>
  <si>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</si>
  <si>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</si>
  <si>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</si>
  <si>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</si>
  <si>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</si>
  <si>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</si>
  <si>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</si>
  <si>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</si>
  <si>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</si>
  <si>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</si>
  <si>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</si>
  <si>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</si>
  <si>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</si>
  <si>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</si>
  <si>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</si>
  <si>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</si>
  <si>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</si>
  <si>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</si>
  <si>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</si>
  <si>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</si>
  <si>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</si>
  <si>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</si>
  <si>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</si>
  <si>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</si>
  <si>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</si>
  <si>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</si>
  <si>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</si>
  <si>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</si>
  <si>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</si>
  <si>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</si>
  <si>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</si>
  <si>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</si>
  <si>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</si>
  <si>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</si>
  <si>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</si>
  <si>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</si>
  <si>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</si>
  <si>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</si>
  <si>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</si>
  <si>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</si>
  <si>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</si>
  <si>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</si>
  <si>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</si>
  <si>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</si>
  <si>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</si>
  <si>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</si>
  <si>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</si>
  <si>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</si>
  <si>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</si>
  <si>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</si>
  <si>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</si>
  <si>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</si>
  <si>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</si>
  <si>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</si>
  <si>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</si>
  <si>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</si>
  <si>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</si>
  <si>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</si>
  <si>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</si>
  <si>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</si>
  <si>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</si>
  <si>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</si>
  <si>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</si>
  <si>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</si>
  <si>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</si>
  <si>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</si>
  <si>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</si>
  <si>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</si>
  <si>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</si>
  <si>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</si>
  <si>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</si>
  <si>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</si>
  <si>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</si>
  <si>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</si>
  <si>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</si>
  <si>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</si>
  <si>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</si>
  <si>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</si>
  <si>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</si>
  <si>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</si>
  <si>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</si>
  <si>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</si>
  <si>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</si>
  <si>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</si>
  <si>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</si>
  <si>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</si>
  <si>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</si>
  <si>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</si>
  <si>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</si>
  <si>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</si>
  <si>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</si>
  <si>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</si>
  <si>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</si>
  <si>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</si>
  <si>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</si>
  <si>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</si>
  <si>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</si>
  <si>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</si>
  <si>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</si>
  <si>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</si>
  <si>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</si>
  <si>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</si>
  <si>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</si>
  <si>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</si>
  <si>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</si>
  <si>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</si>
  <si>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</si>
  <si>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</si>
  <si>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</si>
  <si>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</si>
  <si>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</si>
  <si>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</si>
  <si>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</si>
  <si>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</si>
  <si>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</si>
  <si>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</si>
  <si>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</si>
  <si>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</si>
  <si>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</si>
  <si>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</si>
  <si>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</si>
  <si>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</si>
  <si>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</si>
  <si>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</si>
  <si>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</si>
  <si>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</si>
  <si>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</si>
  <si>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</si>
  <si>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</si>
  <si>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</si>
  <si>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</si>
  <si>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</si>
  <si>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</si>
  <si>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</si>
  <si>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</si>
  <si>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</si>
  <si>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</si>
  <si>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</si>
  <si>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</si>
  <si>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</si>
  <si>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</si>
  <si>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</si>
  <si>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</si>
  <si>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</si>
  <si>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</si>
  <si>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</si>
  <si>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</si>
  <si>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</si>
  <si>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</si>
  <si>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</si>
  <si>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</si>
  <si>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</si>
  <si>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</si>
  <si>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</si>
  <si>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</si>
  <si>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</si>
  <si>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</si>
  <si>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</si>
  <si>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</si>
  <si>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</si>
  <si>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</si>
  <si>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</si>
  <si>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</si>
  <si>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</si>
  <si>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</si>
  <si>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</si>
  <si>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</si>
  <si>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</si>
  <si>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</si>
  <si>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</si>
  <si>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</si>
  <si>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</si>
  <si>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</si>
  <si>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</si>
  <si>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</si>
  <si>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</si>
  <si>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</si>
  <si>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</si>
  <si>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</si>
  <si>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</si>
  <si>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</si>
  <si>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</si>
  <si>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</si>
  <si>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</si>
  <si>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</si>
  <si>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</si>
  <si>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</si>
  <si>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</si>
  <si>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</si>
  <si>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</si>
  <si>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</si>
  <si>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</si>
  <si>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</si>
  <si>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</si>
  <si>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</si>
  <si>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</si>
  <si>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</si>
  <si>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</si>
  <si>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</si>
  <si>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</si>
  <si>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</si>
  <si>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</si>
  <si>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</si>
  <si>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</si>
  <si>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</si>
  <si>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</si>
  <si>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</si>
  <si>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</si>
  <si>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</si>
  <si>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</si>
  <si>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</si>
  <si>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</si>
  <si>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</si>
  <si>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</si>
  <si>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</si>
  <si>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</si>
  <si>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</si>
  <si>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</si>
  <si>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</si>
  <si>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</si>
  <si>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</si>
  <si>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</si>
  <si>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</si>
  <si>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</si>
  <si>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</si>
  <si>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</si>
  <si>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</si>
  <si>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</si>
  <si>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</si>
  <si>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</si>
  <si>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</si>
  <si>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</si>
  <si>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</si>
  <si>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</si>
  <si>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</si>
  <si>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</si>
  <si>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</si>
  <si>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</si>
  <si>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</si>
  <si>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</si>
  <si>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</si>
  <si>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</si>
  <si>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</si>
  <si>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</si>
  <si>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</si>
  <si>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</si>
  <si>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</si>
  <si>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</si>
  <si>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</si>
  <si>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</si>
  <si>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</si>
  <si>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</si>
  <si>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</si>
  <si>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</si>
  <si>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</si>
  <si>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</si>
  <si>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</si>
  <si>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</si>
  <si>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</si>
  <si>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</si>
  <si>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</si>
  <si>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</si>
  <si>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</si>
  <si>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</si>
  <si>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</si>
  <si>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</si>
  <si>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</si>
  <si>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</si>
  <si>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</si>
  <si>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</si>
  <si>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</si>
  <si>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</si>
  <si>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</si>
  <si>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</si>
  <si>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</si>
  <si>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</si>
  <si>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</si>
  <si>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</si>
  <si>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</si>
  <si>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</si>
  <si>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</si>
  <si>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</si>
  <si>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</si>
  <si>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</si>
  <si>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</si>
  <si>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</si>
  <si>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</si>
  <si>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</si>
  <si>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</si>
  <si>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</si>
  <si>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</si>
  <si>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</si>
  <si>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</si>
  <si>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</si>
  <si>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</si>
  <si>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</si>
  <si>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</si>
  <si>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</si>
  <si>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</si>
  <si>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</si>
  <si>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</si>
  <si>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</si>
  <si>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</si>
  <si>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</si>
  <si>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</si>
  <si>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</si>
  <si>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</si>
  <si>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</si>
  <si>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</si>
  <si>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</si>
  <si>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</si>
  <si>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</si>
  <si>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</si>
  <si>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</si>
  <si>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</si>
  <si>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</si>
  <si>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</si>
  <si>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</si>
  <si>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</si>
  <si>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</si>
  <si>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</si>
  <si>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</si>
  <si>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</si>
  <si>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</si>
  <si>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</si>
  <si>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</si>
  <si>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</si>
  <si>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</si>
  <si>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</si>
  <si>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</si>
  <si>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</si>
  <si>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</si>
  <si>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</si>
  <si>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</si>
  <si>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</si>
  <si>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</si>
  <si>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</si>
  <si>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</si>
  <si>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</si>
  <si>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</si>
  <si>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</si>
  <si>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</si>
  <si>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</si>
  <si>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</si>
  <si>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</si>
  <si>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</si>
  <si>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</si>
  <si>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</si>
  <si>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</si>
  <si>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</si>
  <si>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</si>
  <si>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</si>
  <si>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</si>
  <si>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</si>
  <si>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</si>
  <si>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</si>
  <si>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</si>
  <si>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</si>
  <si>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</si>
  <si>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</si>
  <si>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</si>
  <si>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</si>
  <si>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</si>
  <si>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</si>
  <si>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</si>
  <si>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</si>
  <si>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</si>
  <si>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</si>
  <si>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</si>
  <si>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</si>
  <si>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</si>
  <si>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</si>
  <si>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</si>
  <si>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</si>
  <si>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</si>
  <si>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</si>
  <si>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</si>
  <si>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</si>
  <si>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</si>
  <si>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</si>
  <si>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</si>
  <si>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</si>
  <si>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</si>
  <si>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</si>
  <si>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</si>
  <si>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</si>
  <si>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</si>
  <si>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</si>
  <si>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</si>
  <si>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</si>
  <si>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</si>
  <si>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</si>
  <si>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</si>
  <si>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</si>
  <si>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</si>
  <si>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</si>
  <si>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</si>
  <si>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</si>
  <si>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</si>
  <si>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</si>
  <si>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</si>
  <si>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</si>
  <si>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</si>
  <si>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</si>
  <si>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</si>
  <si>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</si>
  <si>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</si>
  <si>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</si>
  <si>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</si>
  <si>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</si>
  <si>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</si>
  <si>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</si>
  <si>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</si>
  <si>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</si>
  <si>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</si>
  <si>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</si>
  <si>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</si>
  <si>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</si>
  <si>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</si>
  <si>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</si>
  <si>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</si>
  <si>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</si>
  <si>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</si>
  <si>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</si>
  <si>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</si>
  <si>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</si>
  <si>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</si>
  <si>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</si>
  <si>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</si>
  <si>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</si>
  <si>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</si>
  <si>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</si>
  <si>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</si>
  <si>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</si>
  <si>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</si>
  <si>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</si>
  <si>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</si>
  <si>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</si>
  <si>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</si>
  <si>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</si>
  <si>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</si>
  <si>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</si>
  <si>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</si>
  <si>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</si>
  <si>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</si>
  <si>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</si>
  <si>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</si>
  <si>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</si>
  <si>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</si>
  <si>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</si>
  <si>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</si>
  <si>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</si>
  <si>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</si>
  <si>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</si>
  <si>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</si>
  <si>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</si>
  <si>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</si>
  <si>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</si>
  <si>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</si>
  <si>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</si>
  <si>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</si>
  <si>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</si>
  <si>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</si>
  <si>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</si>
  <si>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</si>
  <si>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</si>
  <si>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</si>
  <si>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</si>
  <si>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</si>
  <si>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</si>
  <si>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</si>
  <si>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</si>
  <si>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</si>
  <si>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</si>
  <si>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</si>
  <si>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</si>
  <si>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</si>
  <si>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</si>
  <si>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</si>
  <si>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</si>
  <si>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</si>
  <si>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</si>
  <si>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</si>
  <si>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</si>
  <si>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</si>
  <si>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</si>
  <si>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</si>
  <si>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</si>
  <si>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</si>
  <si>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</si>
  <si>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</si>
  <si>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</si>
  <si>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</si>
  <si>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</si>
  <si>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</si>
  <si>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</si>
  <si>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</si>
  <si>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</si>
  <si>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</si>
  <si>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</si>
  <si>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</si>
  <si>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</si>
  <si>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</si>
  <si>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</si>
  <si>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</si>
  <si>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</si>
  <si>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</si>
  <si>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</si>
  <si>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</si>
  <si>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</si>
  <si>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</si>
  <si>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</si>
  <si>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</si>
  <si>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</si>
  <si>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</si>
  <si>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</si>
  <si>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</si>
  <si>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</si>
  <si>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</si>
  <si>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</si>
  <si>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</si>
  <si>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</si>
  <si>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</si>
  <si>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</si>
  <si>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</si>
  <si>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</si>
  <si>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</si>
  <si>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</si>
  <si>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</si>
  <si>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</si>
  <si>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</si>
  <si>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</si>
  <si>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</si>
  <si>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</si>
  <si>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</si>
  <si>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</si>
  <si>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</si>
  <si>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</si>
  <si>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</si>
  <si>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</si>
  <si>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</si>
  <si>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</si>
  <si>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</si>
  <si>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</si>
  <si>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</si>
  <si>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</si>
  <si>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</si>
  <si>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</si>
  <si>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</si>
  <si>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</si>
  <si>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</si>
  <si>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</si>
  <si>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</si>
  <si>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</si>
  <si>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</si>
  <si>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</si>
  <si>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</si>
  <si>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</si>
  <si>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</si>
  <si>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</si>
  <si>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</si>
  <si>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</si>
  <si>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</si>
  <si>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</si>
  <si>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</si>
  <si>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</si>
  <si>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</si>
  <si>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</si>
  <si>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</si>
  <si>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</si>
  <si>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</si>
  <si>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</si>
  <si>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</si>
  <si>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</si>
  <si>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</si>
  <si>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</si>
  <si>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</si>
  <si>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</si>
  <si>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</si>
  <si>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</si>
  <si>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</si>
  <si>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</si>
  <si>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</si>
  <si>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</si>
  <si>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</si>
  <si>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</si>
  <si>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</si>
  <si>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</si>
  <si>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</si>
  <si>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</si>
  <si>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</si>
  <si>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</si>
  <si>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</si>
  <si>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</si>
  <si>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</si>
  <si>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</si>
  <si>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</si>
  <si>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</si>
  <si>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</si>
  <si>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</si>
  <si>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</si>
  <si>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</si>
  <si>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</si>
  <si>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</si>
  <si>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</si>
  <si>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</si>
  <si>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</si>
  <si>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</si>
  <si>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</si>
  <si>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</si>
  <si>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</si>
  <si>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</si>
  <si>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</si>
  <si>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</si>
  <si>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</si>
  <si>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</si>
  <si>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</si>
  <si>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</si>
  <si>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</si>
  <si>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</si>
  <si>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</si>
  <si>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</si>
  <si>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</si>
  <si>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</si>
  <si>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</si>
  <si>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</si>
  <si>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</si>
  <si>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</si>
  <si>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</si>
  <si>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</si>
  <si>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</si>
  <si>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</si>
  <si>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</si>
  <si>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</si>
  <si>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</si>
  <si>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</si>
  <si>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</si>
  <si>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</si>
  <si>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</si>
  <si>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</si>
  <si>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</si>
  <si>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</si>
  <si>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</si>
  <si>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</si>
  <si>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</si>
  <si>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</si>
  <si>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</si>
  <si>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</si>
  <si>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</si>
  <si>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</si>
  <si>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</si>
  <si>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</si>
  <si>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</si>
  <si>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</si>
  <si>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</si>
  <si>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</si>
  <si>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</si>
  <si>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</si>
  <si>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</si>
  <si>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</si>
  <si>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</si>
  <si>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</si>
  <si>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</si>
  <si>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</si>
  <si>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</si>
  <si>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</si>
  <si>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</si>
  <si>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</si>
  <si>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</si>
  <si>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</si>
  <si>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</si>
  <si>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</si>
  <si>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</si>
  <si>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</si>
  <si>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</si>
  <si>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</si>
  <si>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</si>
  <si>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</si>
  <si>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</si>
  <si>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</si>
  <si>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</si>
  <si>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</si>
  <si>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</si>
  <si>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</si>
  <si>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</si>
  <si>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</si>
  <si>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</si>
  <si>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</si>
  <si>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</si>
  <si>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</si>
  <si>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</si>
  <si>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</si>
  <si>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</si>
  <si>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</si>
  <si>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</si>
  <si>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</si>
  <si>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</si>
  <si>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</si>
  <si>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</si>
  <si>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</si>
  <si>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</si>
  <si>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</si>
  <si>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</si>
  <si>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</si>
  <si>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</si>
  <si>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</si>
  <si>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</si>
  <si>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</si>
  <si>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</si>
  <si>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</si>
  <si>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</si>
  <si>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</si>
  <si>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</si>
  <si>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</si>
  <si>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</si>
  <si>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</si>
  <si>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</si>
  <si>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</si>
  <si>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</si>
  <si>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</si>
  <si>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</si>
  <si>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</si>
  <si>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</si>
  <si>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</si>
  <si>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</si>
  <si>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</si>
  <si>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</si>
  <si>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</si>
  <si>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</si>
  <si>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</si>
  <si>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</si>
  <si>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</si>
  <si>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</si>
  <si>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</si>
  <si>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</si>
  <si>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</si>
  <si>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</si>
  <si>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</si>
  <si>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</si>
  <si>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</si>
  <si>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</si>
  <si>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</si>
  <si>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</si>
  <si>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</si>
  <si>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</si>
  <si>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</si>
  <si>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</si>
  <si>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</si>
  <si>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</si>
  <si>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</si>
  <si>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</si>
  <si>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</si>
  <si>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</si>
  <si>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</si>
  <si>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</si>
  <si>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</si>
  <si>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</si>
  <si>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</si>
  <si>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</si>
  <si>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</si>
  <si>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</si>
  <si>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</si>
  <si>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</si>
  <si>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</si>
  <si>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</si>
  <si>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</si>
  <si>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</si>
  <si>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</si>
  <si>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</si>
  <si>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</si>
  <si>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</si>
  <si>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</si>
  <si>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</si>
  <si>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</si>
  <si>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</si>
  <si>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</si>
  <si>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</si>
  <si>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</si>
  <si>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</si>
  <si>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</si>
  <si>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</si>
  <si>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</si>
  <si>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</si>
  <si>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</si>
  <si>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</si>
  <si>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</si>
  <si>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</si>
  <si>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</si>
  <si>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</si>
  <si>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</si>
  <si>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</si>
  <si>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</si>
  <si>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</si>
  <si>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</si>
  <si>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</si>
  <si>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</si>
  <si>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</si>
  <si>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</si>
  <si>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</si>
  <si>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</si>
  <si>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</si>
  <si>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</si>
  <si>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</si>
  <si>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</si>
  <si>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</si>
  <si>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</si>
  <si>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</si>
  <si>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</si>
  <si>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</si>
  <si>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</si>
  <si>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</si>
  <si>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</si>
  <si>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</si>
  <si>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</si>
  <si>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</si>
  <si>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</si>
  <si>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</si>
  <si>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</si>
  <si>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</si>
  <si>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</si>
  <si>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</si>
  <si>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</si>
  <si>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</si>
  <si>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</si>
  <si>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</si>
  <si>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</si>
  <si>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</si>
  <si>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</si>
  <si>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</si>
  <si>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</si>
  <si>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</si>
  <si>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</si>
  <si>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</si>
  <si>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</si>
  <si>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</si>
  <si>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</si>
  <si>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</si>
  <si>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</si>
  <si>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</si>
  <si>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</si>
  <si>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</si>
  <si>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</si>
  <si>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</si>
  <si>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</si>
  <si>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</si>
  <si>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</si>
  <si>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</si>
  <si>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</si>
  <si>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</si>
  <si>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</si>
  <si>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</si>
  <si>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</si>
  <si>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</si>
  <si>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</si>
  <si>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</si>
  <si>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</si>
  <si>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</si>
  <si>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</si>
  <si>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</si>
  <si>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</si>
  <si>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</si>
  <si>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</si>
  <si>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</si>
  <si>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</si>
  <si>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</si>
  <si>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</si>
  <si>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</si>
  <si>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</si>
  <si>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</si>
  <si>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</si>
  <si>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</si>
  <si>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</si>
  <si>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</si>
  <si>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</si>
  <si>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</si>
  <si>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</si>
  <si>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</si>
  <si>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</si>
  <si>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</si>
  <si>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</si>
  <si>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</si>
  <si>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</si>
  <si>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</si>
  <si>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</si>
  <si>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</si>
  <si>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</si>
  <si>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</si>
  <si>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</si>
  <si>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</si>
  <si>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</si>
  <si>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</si>
  <si>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</si>
  <si>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</si>
  <si>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</si>
  <si>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</si>
  <si>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</si>
  <si>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</si>
  <si>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</si>
  <si>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</si>
  <si>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</si>
  <si>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</si>
  <si>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</si>
  <si>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</si>
  <si>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</si>
  <si>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</si>
  <si>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</si>
  <si>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</si>
  <si>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</si>
  <si>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</si>
  <si>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</si>
  <si>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</si>
  <si>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</si>
  <si>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</si>
  <si>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</si>
  <si>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</si>
  <si>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</si>
  <si>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</si>
  <si>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</si>
  <si>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</si>
  <si>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</si>
  <si>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</si>
  <si>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</si>
  <si>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</si>
  <si>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</si>
  <si>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</si>
  <si>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</si>
  <si>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</si>
  <si>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</si>
  <si>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</si>
  <si>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</si>
  <si>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</si>
  <si>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</si>
  <si>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</si>
  <si>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</si>
  <si>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</si>
  <si>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</si>
  <si>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</si>
  <si>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</si>
  <si>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</si>
  <si>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</si>
  <si>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</si>
  <si>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</si>
  <si>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</si>
  <si>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</si>
  <si>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</si>
  <si>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</si>
  <si>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</si>
  <si>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</si>
  <si>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</si>
  <si>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</si>
  <si>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</si>
  <si>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</si>
  <si>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</si>
  <si>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</si>
  <si>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</si>
  <si>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</si>
  <si>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</si>
  <si>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</si>
  <si>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</si>
  <si>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</si>
  <si>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</si>
  <si>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</si>
  <si>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</si>
  <si>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</si>
  <si>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</si>
  <si>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</si>
  <si>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</si>
  <si>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</si>
  <si>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</si>
  <si>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</si>
  <si>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</si>
  <si>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</si>
  <si>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</si>
  <si>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</si>
  <si>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</si>
  <si>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</si>
  <si>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</si>
  <si>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</si>
  <si>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</si>
  <si>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</si>
  <si>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</si>
  <si>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</si>
  <si>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</si>
  <si>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</si>
  <si>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</si>
  <si>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</si>
  <si>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</si>
  <si>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</si>
  <si>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</si>
  <si>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</si>
  <si>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</si>
  <si>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</si>
  <si>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</si>
  <si>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</si>
  <si>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</si>
  <si>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</si>
  <si>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</si>
  <si>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</si>
  <si>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</si>
  <si>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</si>
  <si>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</si>
  <si>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</si>
  <si>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</si>
  <si>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</si>
  <si>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</si>
  <si>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</si>
  <si>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</si>
  <si>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</si>
  <si>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</si>
  <si>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</si>
  <si>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</si>
  <si>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</si>
  <si>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</si>
  <si>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</si>
  <si>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</si>
  <si>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</si>
  <si>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</si>
  <si>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</si>
  <si>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</si>
  <si>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</si>
  <si>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</si>
  <si>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</si>
  <si>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</si>
  <si>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</si>
  <si>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</si>
  <si>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</si>
  <si>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</si>
  <si>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</si>
  <si>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</si>
  <si>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</si>
  <si>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</si>
  <si>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</si>
  <si>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</si>
  <si>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</si>
  <si>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</si>
  <si>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</si>
  <si>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</si>
  <si>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</si>
  <si>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</si>
  <si>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</si>
  <si>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</si>
  <si>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</si>
  <si>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</si>
  <si>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</si>
  <si>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</si>
  <si>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</si>
  <si>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</si>
  <si>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</si>
  <si>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</si>
  <si>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</si>
  <si>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</si>
  <si>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</si>
  <si>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</si>
  <si>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</si>
  <si>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</si>
  <si>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</si>
  <si>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</si>
  <si>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</si>
  <si>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</si>
  <si>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</si>
  <si>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</si>
  <si>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</si>
  <si>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</si>
  <si>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</si>
  <si>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</si>
  <si>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</si>
  <si>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</si>
  <si>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</si>
  <si>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</si>
  <si>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</si>
  <si>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</si>
  <si>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</si>
  <si>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</si>
  <si>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</si>
  <si>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</si>
  <si>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</si>
  <si>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</si>
  <si>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</si>
  <si>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</si>
  <si>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</si>
  <si>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</si>
  <si>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</si>
  <si>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</si>
  <si>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</si>
  <si>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</si>
  <si>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</si>
  <si>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</si>
  <si>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</si>
  <si>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</si>
  <si>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</si>
  <si>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</si>
  <si>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</si>
  <si>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</si>
  <si>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</si>
  <si>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</si>
  <si>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</si>
  <si>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</si>
  <si>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</si>
  <si>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</si>
  <si>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</si>
  <si>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</si>
  <si>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</si>
  <si>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</si>
  <si>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</si>
  <si>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</si>
  <si>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</si>
  <si>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</si>
  <si>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</si>
  <si>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</si>
  <si>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</si>
  <si>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</si>
  <si>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</si>
  <si>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</si>
  <si>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</si>
  <si>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</si>
  <si>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</si>
  <si>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</si>
  <si>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</si>
  <si>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</si>
  <si>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</si>
  <si>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</si>
  <si>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</si>
  <si>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</si>
  <si>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</si>
  <si>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</si>
  <si>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</si>
  <si>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</si>
  <si>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</si>
  <si>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</si>
  <si>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</si>
  <si>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</si>
  <si>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</si>
  <si>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</si>
  <si>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</si>
  <si>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</si>
  <si>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</si>
  <si>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</si>
  <si>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</si>
  <si>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</si>
  <si>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</si>
  <si>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</si>
  <si>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</si>
  <si>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</si>
  <si>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</si>
  <si>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</si>
  <si>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</si>
  <si>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</si>
  <si>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</si>
  <si>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</si>
  <si>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</si>
  <si>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</si>
  <si>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</si>
  <si>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</si>
  <si>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</si>
  <si>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</si>
  <si>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</si>
  <si>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</si>
  <si>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</si>
  <si>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</si>
  <si>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</si>
  <si>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</si>
  <si>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</si>
  <si>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</si>
  <si>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</si>
  <si>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</si>
  <si>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</si>
  <si>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</si>
  <si>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</si>
  <si>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</si>
  <si>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</si>
  <si>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</si>
  <si>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</si>
  <si>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</si>
  <si>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</si>
  <si>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</si>
  <si>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</si>
  <si>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</si>
  <si>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</si>
  <si>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</si>
  <si>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</si>
  <si>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</si>
  <si>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</si>
  <si>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</si>
  <si>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</si>
  <si>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</si>
  <si>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</si>
  <si>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</si>
  <si>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</si>
  <si>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</si>
  <si>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</si>
  <si>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</si>
  <si>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</si>
  <si>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</si>
  <si>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</si>
  <si>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</si>
  <si>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</si>
  <si>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</si>
  <si>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</si>
  <si>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</si>
  <si>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</si>
  <si>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</si>
  <si>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</si>
  <si>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</si>
  <si>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</si>
  <si>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</si>
  <si>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</si>
  <si>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</si>
  <si>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</si>
  <si>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</si>
  <si>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</si>
  <si>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</si>
  <si>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</si>
  <si>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</si>
  <si>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</si>
  <si>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</si>
  <si>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</si>
  <si>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</si>
  <si>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</si>
  <si>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</si>
  <si>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</si>
  <si>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</si>
  <si>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</si>
  <si>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</si>
  <si>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</si>
  <si>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</si>
  <si>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</si>
  <si>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</si>
  <si>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</si>
  <si>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</si>
  <si>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</si>
  <si>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</si>
  <si>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</si>
  <si>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</si>
  <si>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</si>
  <si>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</si>
  <si>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</si>
  <si>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</si>
  <si>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</si>
  <si>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</si>
  <si>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</si>
  <si>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</si>
  <si>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</si>
  <si>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</si>
  <si>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</si>
  <si>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</si>
  <si>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</si>
  <si>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</si>
  <si>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</si>
  <si>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</si>
  <si>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</si>
  <si>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</si>
  <si>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</si>
  <si>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</si>
  <si>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</si>
  <si>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</si>
  <si>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</si>
  <si>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</si>
  <si>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</si>
  <si>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</si>
  <si>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</si>
  <si>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</si>
  <si>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</si>
  <si>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</si>
  <si>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</si>
  <si>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</si>
  <si>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</si>
  <si>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</si>
  <si>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</si>
  <si>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</si>
  <si>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</si>
  <si>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</si>
  <si>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</si>
  <si>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</si>
  <si>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</si>
  <si>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</si>
  <si>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</si>
  <si>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</si>
  <si>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</si>
  <si>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</si>
  <si>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</si>
  <si>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</si>
  <si>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</si>
  <si>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</si>
  <si>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</si>
  <si>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</si>
  <si>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</si>
  <si>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</si>
  <si>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</si>
  <si>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</si>
  <si>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</si>
  <si>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</si>
  <si>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</si>
  <si>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</si>
  <si>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</si>
  <si>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</si>
  <si>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</si>
  <si>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</si>
  <si>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</si>
  <si>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</si>
  <si>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</si>
  <si>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</si>
  <si>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</si>
  <si>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</si>
  <si>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</si>
  <si>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</si>
  <si>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</si>
  <si>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</si>
  <si>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</si>
  <si>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</si>
  <si>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</si>
  <si>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</si>
  <si>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</si>
  <si>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</si>
  <si>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</si>
  <si>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</si>
  <si>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</si>
  <si>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</si>
  <si>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</si>
  <si>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</si>
  <si>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</si>
  <si>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</si>
  <si>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</si>
  <si>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</si>
  <si>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</si>
  <si>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</si>
  <si>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</si>
  <si>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</si>
  <si>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</si>
  <si>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</si>
  <si>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</si>
  <si>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</si>
  <si>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</si>
  <si>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</si>
  <si>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</si>
  <si>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</si>
  <si>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</si>
  <si>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</si>
  <si>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</si>
  <si>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</si>
  <si>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</si>
  <si>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</si>
  <si>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</si>
  <si>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</si>
  <si>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</si>
  <si>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</si>
  <si>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</si>
  <si>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</si>
  <si>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</si>
  <si>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</si>
  <si>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</si>
  <si>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</si>
  <si>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</si>
  <si>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</si>
  <si>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</si>
  <si>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</si>
  <si>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</si>
  <si>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</si>
  <si>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</si>
  <si>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</si>
  <si>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</si>
  <si>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</si>
  <si>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</si>
  <si>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</si>
  <si>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</si>
  <si>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</si>
  <si>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</si>
  <si>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</si>
  <si>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</si>
  <si>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</si>
  <si>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</si>
  <si>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</si>
  <si>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</si>
  <si>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</si>
  <si>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</si>
  <si>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</si>
  <si>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</si>
  <si>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</si>
  <si>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</si>
  <si>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</si>
  <si>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</si>
  <si>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</si>
  <si>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</si>
  <si>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</si>
  <si>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</si>
  <si>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</si>
  <si>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</si>
  <si>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</si>
  <si>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</si>
  <si>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</si>
  <si>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</si>
  <si>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</si>
  <si>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</si>
  <si>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</si>
  <si>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</si>
  <si>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</si>
  <si>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</si>
  <si>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</si>
  <si>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</si>
  <si>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</si>
  <si>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</si>
  <si>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</si>
  <si>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</si>
  <si>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</si>
  <si>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</si>
  <si>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</si>
  <si>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</si>
  <si>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</si>
  <si>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</si>
  <si>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</si>
  <si>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</si>
  <si>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</si>
  <si>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</si>
  <si>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</si>
  <si>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</si>
  <si>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</si>
  <si>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</si>
  <si>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</si>
  <si>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</si>
  <si>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</si>
  <si>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</si>
  <si>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</si>
  <si>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</si>
  <si>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</si>
  <si>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</si>
  <si>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</si>
  <si>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</si>
  <si>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</si>
  <si>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</si>
  <si>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</si>
  <si>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</si>
  <si>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</si>
  <si>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</si>
  <si>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</si>
  <si>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</si>
  <si>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</si>
  <si>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</si>
  <si>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</si>
  <si>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</si>
  <si>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</si>
  <si>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</si>
  <si>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</si>
  <si>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</si>
  <si>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</si>
  <si>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</si>
  <si>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</si>
  <si>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</si>
  <si>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</si>
  <si>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</si>
  <si>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</si>
  <si>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</si>
  <si>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</si>
  <si>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</si>
  <si>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</si>
  <si>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</si>
  <si>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</si>
  <si>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</si>
  <si>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</si>
  <si>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</si>
  <si>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</si>
  <si>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</si>
  <si>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</si>
  <si>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</si>
  <si>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</si>
  <si>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</si>
  <si>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</si>
  <si>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</si>
  <si>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</si>
  <si>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</si>
  <si>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</si>
  <si>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</si>
  <si>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</si>
  <si>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</si>
  <si>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</si>
  <si>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</si>
  <si>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</si>
  <si>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</si>
  <si>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</si>
  <si>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</si>
  <si>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</si>
  <si>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</si>
  <si>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</si>
  <si>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</si>
  <si>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</si>
  <si>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</si>
  <si>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</si>
  <si>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</si>
  <si>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</si>
  <si>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</si>
  <si>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</si>
  <si>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</si>
  <si>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</si>
  <si>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</si>
  <si>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</si>
  <si>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</si>
  <si>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</si>
  <si>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</si>
  <si>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</si>
  <si>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</si>
  <si>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</si>
  <si>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</si>
  <si>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</si>
  <si>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</si>
  <si>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</si>
  <si>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</si>
  <si>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</si>
  <si>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</si>
  <si>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</si>
  <si>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</si>
  <si>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</si>
  <si>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</si>
  <si>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</si>
  <si>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</si>
  <si>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</si>
  <si>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</si>
  <si>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</si>
  <si>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</si>
  <si>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</si>
  <si>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</si>
  <si>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</si>
  <si>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</si>
  <si>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</si>
  <si>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</si>
  <si>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</si>
  <si>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</si>
  <si>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</si>
  <si>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</si>
  <si>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</si>
  <si>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</si>
  <si>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</si>
  <si>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</si>
  <si>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</si>
  <si>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</si>
  <si>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</si>
  <si>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</si>
  <si>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</si>
  <si>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</si>
  <si>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</si>
  <si>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</si>
  <si>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</si>
  <si>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</si>
  <si>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</si>
  <si>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</si>
  <si>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</si>
  <si>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</si>
  <si>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</si>
  <si>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</si>
  <si>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</si>
  <si>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</si>
  <si>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</si>
  <si>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</si>
  <si>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</si>
  <si>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</si>
  <si>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</si>
  <si>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</si>
  <si>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</si>
  <si>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</si>
  <si>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</si>
  <si>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</si>
  <si>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</si>
  <si>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</si>
  <si>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</si>
  <si>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</si>
  <si>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</si>
  <si>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</si>
  <si>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</si>
  <si>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</si>
  <si>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</si>
  <si>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</si>
  <si>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</si>
  <si>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</si>
  <si>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</si>
  <si>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</si>
  <si>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</si>
  <si>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</si>
  <si>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</si>
  <si>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</si>
  <si>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</si>
  <si>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</si>
  <si>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</si>
  <si>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</si>
  <si>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</si>
  <si>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</si>
  <si>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</si>
  <si>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</si>
  <si>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</si>
  <si>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</si>
  <si>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</si>
  <si>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</si>
  <si>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</si>
  <si>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</si>
  <si>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</si>
  <si>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</si>
  <si>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</si>
  <si>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</si>
  <si>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</si>
  <si>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</si>
  <si>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</si>
  <si>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</si>
  <si>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</si>
  <si>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</si>
  <si>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</si>
  <si>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</si>
  <si>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</si>
  <si>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</si>
  <si>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</si>
  <si>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</si>
  <si>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</si>
  <si>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</si>
  <si>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</si>
  <si>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</si>
  <si>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</si>
  <si>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</si>
  <si>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</si>
  <si>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</si>
  <si>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</si>
  <si>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</si>
  <si>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</si>
  <si>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</si>
  <si>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</si>
  <si>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</si>
  <si>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</si>
  <si>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</si>
  <si>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</si>
  <si>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</si>
  <si>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</si>
  <si>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</si>
  <si>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</si>
  <si>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</si>
  <si>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</si>
  <si>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</si>
  <si>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</si>
  <si>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</si>
  <si>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</si>
  <si>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</si>
  <si>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</si>
  <si>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</si>
  <si>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</si>
  <si>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</si>
  <si>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</si>
  <si>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</si>
  <si>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</si>
  <si>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</si>
  <si>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</si>
  <si>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</si>
  <si>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</si>
  <si>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</si>
  <si>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</si>
  <si>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</si>
  <si>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</si>
  <si>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</si>
  <si>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</si>
  <si>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</si>
  <si>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</si>
  <si>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</si>
  <si>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</si>
  <si>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</si>
  <si>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</si>
  <si>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</si>
  <si>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</si>
  <si>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</si>
  <si>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</si>
  <si>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</si>
  <si>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</si>
  <si>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</si>
  <si>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</si>
  <si>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</si>
  <si>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</si>
  <si>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</si>
  <si>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</si>
  <si>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</si>
  <si>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</si>
  <si>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</si>
  <si>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</si>
  <si>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</si>
  <si>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</si>
  <si>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</si>
  <si>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</si>
  <si>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</si>
  <si>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</si>
  <si>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</si>
  <si>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</si>
  <si>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</si>
  <si>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</si>
  <si>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</si>
  <si>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</si>
  <si>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</si>
  <si>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</si>
  <si>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</si>
  <si>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</si>
  <si>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</si>
  <si>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</si>
  <si>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</si>
  <si>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</si>
  <si>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</si>
  <si>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</si>
  <si>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</si>
  <si>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</si>
  <si>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</si>
  <si>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</si>
  <si>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</si>
  <si>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</si>
  <si>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</si>
  <si>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</si>
  <si>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</si>
  <si>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</si>
  <si>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</si>
  <si>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</si>
  <si>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</si>
  <si>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</si>
  <si>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</si>
  <si>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</si>
  <si>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</si>
  <si>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</si>
  <si>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</si>
  <si>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</si>
  <si>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</si>
  <si>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</si>
  <si>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</si>
  <si>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</si>
  <si>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</si>
  <si>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</si>
  <si>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</si>
  <si>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</si>
  <si>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</si>
  <si>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</si>
  <si>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</si>
  <si>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</si>
  <si>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</si>
  <si>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</si>
  <si>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</si>
  <si>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</si>
  <si>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</si>
  <si>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</si>
  <si>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</si>
  <si>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</si>
  <si>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</si>
  <si>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</si>
  <si>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</si>
  <si>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</si>
  <si>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</si>
  <si>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</si>
  <si>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</si>
  <si>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</si>
  <si>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</si>
  <si>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</si>
  <si>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</si>
  <si>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</si>
  <si>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</si>
  <si>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</si>
  <si>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</si>
  <si>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</si>
  <si>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</si>
  <si>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</si>
  <si>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</si>
  <si>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</si>
  <si>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</si>
  <si>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</si>
  <si>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</si>
  <si>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</si>
  <si>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</si>
  <si>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</si>
  <si>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</si>
  <si>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</si>
  <si>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</si>
  <si>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</si>
  <si>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</si>
  <si>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</si>
  <si>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</si>
  <si>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</si>
  <si>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</si>
  <si>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</si>
  <si>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</si>
  <si>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</si>
  <si>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</si>
  <si>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</si>
  <si>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</si>
  <si>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</si>
  <si>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</si>
  <si>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</si>
  <si>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</si>
  <si>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</si>
  <si>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</si>
  <si>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</si>
  <si>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</si>
  <si>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</si>
  <si>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</si>
  <si>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</si>
  <si>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</si>
  <si>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</si>
  <si>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</si>
  <si>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</si>
  <si>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</si>
  <si>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</si>
  <si>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</si>
  <si>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</si>
  <si>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</si>
  <si>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</si>
  <si>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</si>
  <si>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</si>
  <si>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</si>
  <si>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</si>
  <si>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</si>
  <si>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</si>
  <si>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</si>
  <si>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</si>
  <si>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</si>
  <si>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</si>
  <si>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</si>
  <si>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</si>
  <si>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</si>
  <si>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</si>
  <si>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</si>
  <si>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</si>
  <si>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</si>
  <si>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</si>
  <si>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</si>
  <si>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</si>
  <si>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</si>
  <si>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</si>
  <si>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</si>
  <si>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</si>
  <si>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</si>
  <si>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</si>
  <si>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</si>
  <si>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</si>
  <si>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</si>
  <si>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</si>
  <si>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</si>
  <si>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</si>
  <si>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</si>
  <si>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</si>
  <si>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</si>
  <si>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</si>
  <si>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</si>
  <si>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</si>
  <si>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</si>
  <si>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</si>
  <si>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</si>
  <si>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</si>
  <si>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</si>
  <si>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</si>
  <si>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</si>
  <si>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</si>
  <si>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</si>
  <si>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</si>
  <si>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</si>
  <si>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</si>
  <si>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</si>
  <si>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</si>
  <si>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</si>
  <si>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</si>
  <si>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</si>
  <si>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</si>
  <si>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</si>
  <si>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</si>
  <si>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</si>
  <si>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</si>
  <si>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</si>
  <si>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</si>
  <si>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</si>
  <si>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</si>
  <si>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</si>
  <si>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</si>
  <si>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</si>
  <si>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</si>
  <si>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</si>
  <si>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</si>
  <si>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</si>
  <si>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</si>
  <si>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</si>
  <si>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</si>
  <si>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</si>
  <si>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</si>
  <si>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</si>
  <si>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</si>
  <si>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</si>
  <si>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</si>
  <si>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</si>
  <si>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</si>
  <si>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</si>
  <si>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</si>
  <si>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</si>
  <si>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</si>
  <si>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</si>
  <si>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</si>
  <si>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</si>
  <si>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</si>
  <si>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</si>
  <si>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</si>
  <si>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</si>
  <si>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</si>
  <si>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</si>
  <si>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</si>
  <si>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</si>
  <si>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</si>
  <si>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</si>
  <si>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</si>
  <si>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</si>
  <si>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</si>
  <si>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</si>
  <si>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</si>
  <si>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</si>
  <si>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</si>
  <si>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</si>
  <si>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</si>
  <si>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</si>
  <si>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</si>
  <si>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</si>
  <si>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</si>
  <si>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</si>
  <si>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</si>
  <si>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</si>
  <si>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</si>
  <si>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</si>
  <si>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</si>
  <si>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</si>
  <si>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</si>
  <si>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</si>
  <si>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</si>
  <si>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</si>
  <si>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</si>
  <si>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</si>
  <si>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</si>
  <si>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</si>
  <si>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</si>
  <si>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</si>
  <si>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</si>
  <si>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</si>
  <si>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</si>
  <si>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</si>
  <si>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</si>
  <si>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</si>
  <si>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</si>
  <si>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</si>
  <si>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</si>
  <si>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</si>
  <si>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</si>
  <si>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</si>
  <si>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</si>
  <si>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</si>
  <si>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</si>
  <si>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</si>
  <si>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</si>
  <si>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</si>
  <si>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</si>
  <si>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</si>
  <si>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</si>
  <si>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</si>
  <si>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</si>
  <si>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</si>
  <si>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</si>
  <si>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</si>
  <si>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</si>
  <si>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</si>
  <si>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</si>
  <si>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</si>
  <si>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</si>
  <si>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</si>
  <si>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</si>
  <si>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</si>
  <si>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</si>
  <si>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</si>
  <si>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</si>
  <si>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</si>
  <si>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</si>
  <si>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</si>
  <si>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</si>
  <si>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</si>
  <si>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</si>
  <si>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</si>
  <si>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</si>
  <si>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</si>
  <si>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</si>
  <si>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</si>
  <si>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</si>
  <si>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</si>
  <si>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</si>
  <si>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</si>
  <si>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</si>
  <si>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</si>
  <si>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</si>
  <si>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</si>
  <si>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</si>
  <si>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</si>
  <si>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</si>
  <si>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</si>
  <si>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</si>
  <si>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</si>
  <si>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</si>
  <si>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</si>
  <si>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</si>
  <si>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</si>
  <si>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</si>
  <si>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</si>
  <si>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</si>
  <si>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</si>
  <si>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</si>
  <si>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</si>
  <si>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</si>
  <si>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</si>
  <si>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</si>
  <si>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</si>
  <si>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</si>
  <si>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</si>
  <si>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</si>
  <si>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</si>
  <si>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</si>
  <si>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</si>
  <si>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</si>
  <si>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</si>
  <si>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</si>
  <si>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</si>
  <si>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</si>
  <si>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</si>
  <si>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</si>
  <si>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</si>
  <si>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</si>
  <si>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</si>
  <si>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</si>
  <si>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</si>
  <si>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</si>
  <si>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</si>
  <si>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</si>
  <si>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</si>
  <si>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</si>
  <si>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</si>
  <si>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</si>
  <si>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</si>
  <si>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</si>
  <si>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</si>
  <si>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</si>
  <si>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</si>
  <si>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</si>
  <si>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</si>
  <si>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</si>
  <si>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</si>
  <si>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</si>
  <si>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</si>
  <si>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</si>
  <si>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</si>
  <si>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</si>
  <si>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</si>
  <si>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</si>
  <si>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</si>
  <si>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</si>
  <si>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</si>
  <si>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</si>
  <si>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</si>
  <si>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</si>
  <si>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</si>
  <si>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</si>
  <si>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</si>
  <si>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</si>
  <si>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</si>
  <si>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</si>
  <si>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</si>
  <si>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</si>
  <si>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</si>
  <si>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</si>
  <si>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</si>
  <si>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</si>
  <si>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</si>
  <si>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</si>
  <si>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</si>
  <si>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</si>
  <si>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</si>
  <si>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</si>
  <si>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</si>
  <si>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</si>
  <si>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</si>
  <si>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</si>
  <si>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</si>
  <si>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</si>
  <si>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</si>
  <si>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</si>
  <si>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</si>
  <si>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</si>
  <si>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</si>
  <si>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</si>
  <si>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</si>
  <si>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</si>
  <si>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</si>
  <si>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</si>
  <si>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</si>
  <si>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</si>
  <si>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</si>
  <si>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</si>
  <si>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</si>
  <si>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</si>
  <si>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</si>
  <si>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</si>
  <si>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</si>
  <si>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</si>
  <si>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</si>
  <si>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</si>
  <si>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</si>
  <si>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</si>
  <si>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</si>
  <si>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</si>
  <si>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</si>
  <si>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</si>
  <si>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</si>
  <si>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</si>
  <si>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</si>
  <si>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</si>
  <si>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</si>
  <si>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</si>
  <si>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</si>
  <si>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</si>
  <si>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</si>
  <si>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</si>
  <si>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</si>
  <si>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</si>
  <si>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</si>
  <si>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</si>
  <si>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</si>
  <si>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</si>
  <si>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</si>
  <si>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</si>
  <si>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</si>
  <si>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</si>
  <si>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</si>
  <si>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</si>
  <si>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</si>
  <si>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</si>
  <si>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</si>
  <si>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</si>
  <si>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</si>
  <si>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</si>
  <si>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</si>
  <si>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</si>
  <si>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</si>
  <si>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</si>
  <si>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</si>
  <si>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</si>
  <si>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</si>
  <si>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</si>
  <si>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</si>
  <si>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</si>
  <si>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</si>
  <si>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</si>
  <si>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</si>
  <si>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</si>
  <si>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</si>
  <si>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</si>
  <si>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</si>
  <si>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</si>
  <si>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</si>
  <si>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</si>
  <si>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</si>
  <si>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</si>
  <si>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</si>
  <si>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</si>
  <si>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</si>
  <si>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</si>
  <si>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</si>
  <si>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</si>
  <si>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</si>
  <si>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</si>
  <si>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</si>
  <si>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</si>
  <si>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</si>
  <si>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</si>
  <si>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</si>
  <si>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</si>
  <si>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</si>
  <si>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</si>
  <si>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</si>
  <si>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</si>
  <si>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</si>
  <si>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</si>
  <si>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</si>
  <si>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</si>
  <si>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</si>
  <si>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</si>
  <si>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</si>
  <si>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</si>
  <si>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</si>
  <si>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</si>
  <si>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</si>
  <si>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</si>
  <si>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</si>
  <si>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</si>
  <si>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</si>
  <si>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</si>
  <si>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</si>
  <si>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</si>
  <si>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</si>
  <si>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</si>
  <si>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</si>
  <si>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</si>
  <si>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</si>
  <si>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</si>
  <si>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</si>
  <si>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</si>
  <si>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</si>
  <si>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</si>
  <si>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</si>
  <si>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</si>
  <si>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</si>
  <si>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</si>
  <si>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</si>
  <si>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</si>
  <si>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</si>
  <si>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</si>
  <si>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</si>
  <si>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</si>
  <si>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</si>
  <si>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</si>
  <si>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</si>
  <si>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</si>
  <si>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</si>
  <si>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</si>
  <si>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</si>
  <si>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</si>
  <si>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</si>
  <si>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</si>
  <si>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</si>
  <si>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</si>
  <si>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</si>
  <si>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</si>
  <si>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</si>
  <si>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</si>
  <si>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</si>
  <si>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</si>
  <si>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</si>
  <si>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</si>
  <si>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</si>
  <si>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</si>
  <si>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</si>
  <si>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</si>
  <si>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</si>
  <si>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</si>
  <si>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</si>
  <si>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</si>
  <si>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</si>
  <si>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</si>
  <si>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</si>
  <si>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</si>
  <si>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</si>
  <si>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</si>
  <si>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</si>
  <si>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</si>
  <si>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</si>
  <si>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</si>
  <si>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</si>
  <si>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</si>
  <si>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</si>
  <si>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</si>
  <si>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</si>
  <si>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</si>
  <si>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</si>
  <si>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</si>
  <si>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</si>
  <si>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</si>
  <si>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</si>
  <si>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</si>
  <si>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</si>
  <si>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</si>
  <si>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</si>
  <si>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</si>
  <si>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</si>
  <si>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</si>
  <si>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</si>
  <si>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</si>
  <si>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</si>
  <si>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</si>
  <si>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</si>
  <si>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</si>
  <si>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</si>
  <si>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</si>
  <si>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</si>
  <si>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</si>
  <si>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</si>
  <si>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</si>
  <si>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</si>
  <si>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</si>
  <si>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</si>
  <si>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</si>
  <si>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</si>
  <si>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</si>
  <si>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</si>
  <si>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</si>
  <si>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</si>
  <si>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</si>
  <si>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</si>
  <si>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</si>
  <si>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</si>
  <si>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</si>
  <si>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</si>
  <si>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</si>
  <si>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</si>
  <si>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</si>
  <si>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</si>
  <si>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</si>
  <si>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</si>
  <si>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</si>
  <si>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</si>
  <si>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</si>
  <si>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</si>
  <si>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</si>
  <si>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</si>
  <si>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</si>
  <si>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</si>
  <si>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</si>
  <si>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</si>
  <si>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</si>
  <si>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</si>
  <si>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</si>
  <si>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</si>
  <si>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</si>
  <si>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</si>
  <si>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</si>
  <si>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</si>
  <si>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</si>
  <si>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</si>
  <si>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</si>
  <si>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</si>
  <si>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</si>
  <si>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</si>
  <si>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</si>
  <si>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</si>
  <si>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</si>
  <si>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</si>
  <si>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</si>
  <si>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</si>
  <si>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</si>
  <si>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</si>
  <si>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</si>
  <si>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</si>
  <si>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</si>
  <si>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</si>
  <si>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</si>
  <si>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</si>
  <si>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</si>
  <si>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</si>
  <si>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</si>
  <si>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</si>
  <si>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</si>
  <si>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</si>
  <si>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</si>
  <si>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</si>
  <si>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</si>
  <si>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</si>
  <si>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</si>
  <si>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</si>
  <si>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</si>
  <si>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</si>
  <si>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</si>
  <si>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</si>
  <si>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</si>
  <si>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</si>
  <si>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</si>
  <si>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</si>
  <si>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</si>
  <si>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</si>
  <si>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</si>
  <si>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</si>
  <si>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</si>
  <si>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</si>
  <si>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</si>
  <si>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</si>
  <si>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</si>
  <si>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</si>
  <si>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</si>
  <si>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</si>
  <si>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</si>
  <si>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</si>
  <si>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</si>
  <si>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</si>
  <si>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</si>
  <si>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</si>
  <si>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</si>
  <si>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</si>
  <si>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</si>
  <si>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</si>
  <si>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</si>
  <si>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</si>
  <si>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</si>
  <si>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</si>
  <si>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</si>
  <si>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</si>
  <si>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</si>
  <si>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</si>
  <si>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</si>
  <si>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</si>
  <si>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</si>
  <si>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</si>
  <si>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</si>
  <si>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</si>
  <si>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</si>
  <si>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</si>
  <si>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</si>
  <si>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</si>
  <si>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</si>
  <si>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</si>
  <si>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</si>
  <si>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</si>
  <si>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</si>
  <si>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</si>
  <si>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</si>
  <si>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</si>
  <si>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</si>
  <si>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</si>
  <si>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</si>
  <si>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</si>
  <si>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</si>
  <si>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</si>
  <si>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</si>
  <si>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</si>
  <si>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</si>
  <si>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</si>
  <si>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</si>
  <si>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</si>
  <si>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</si>
  <si>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</si>
  <si>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</si>
  <si>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</si>
  <si>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</si>
  <si>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</si>
  <si>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</si>
  <si>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</si>
  <si>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</si>
  <si>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</si>
  <si>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</si>
  <si>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</si>
  <si>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</si>
  <si>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</si>
  <si>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</si>
  <si>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</si>
  <si>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</si>
  <si>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</si>
  <si>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</si>
  <si>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</si>
  <si>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</si>
  <si>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</si>
  <si>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</si>
  <si>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</si>
  <si>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</si>
  <si>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</si>
  <si>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</si>
  <si>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</si>
  <si>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</si>
  <si>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</si>
  <si>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</si>
  <si>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</si>
  <si>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</si>
  <si>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</si>
  <si>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</si>
  <si>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</si>
  <si>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</si>
  <si>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</si>
  <si>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</si>
  <si>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</si>
  <si>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</si>
  <si>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</si>
  <si>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</si>
  <si>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</si>
  <si>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</si>
  <si>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</si>
  <si>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</si>
  <si>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</si>
  <si>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</si>
  <si>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</si>
  <si>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</si>
  <si>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</si>
  <si>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</si>
  <si>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</si>
  <si>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</si>
  <si>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</si>
  <si>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</si>
  <si>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</si>
  <si>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</si>
  <si>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</si>
  <si>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</si>
  <si>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</si>
  <si>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</si>
  <si>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</si>
  <si>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</si>
  <si>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</si>
  <si>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</si>
  <si>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</si>
  <si>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</si>
  <si>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</si>
  <si>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</si>
  <si>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</si>
  <si>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</si>
  <si>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</si>
  <si>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</si>
  <si>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</si>
  <si>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</si>
  <si>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</si>
  <si>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</si>
  <si>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</si>
  <si>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</si>
  <si>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</si>
  <si>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</si>
  <si>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</si>
  <si>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</si>
  <si>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</si>
  <si>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</si>
  <si>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</si>
  <si>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</si>
  <si>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</si>
  <si>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</si>
  <si>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</si>
  <si>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</si>
  <si>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</si>
  <si>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</si>
  <si>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</si>
  <si>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</si>
  <si>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</si>
  <si>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</si>
  <si>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</si>
  <si>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</si>
  <si>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</si>
  <si>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</si>
  <si>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</si>
  <si>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</si>
  <si>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</si>
  <si>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</si>
  <si>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</si>
  <si>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</si>
  <si>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</si>
  <si>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</si>
  <si>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</si>
  <si>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</si>
  <si>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</si>
  <si>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</si>
  <si>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</si>
  <si>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</si>
  <si>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</si>
  <si>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</si>
  <si>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</si>
  <si>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</si>
  <si>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</si>
  <si>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</si>
  <si>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</si>
  <si>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</si>
  <si>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</si>
  <si>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</si>
  <si>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</si>
  <si>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</si>
  <si>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</si>
  <si>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</si>
  <si>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</si>
  <si>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</si>
  <si>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</si>
  <si>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</si>
  <si>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</si>
  <si>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</si>
  <si>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</si>
  <si>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</si>
  <si>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</si>
  <si>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</si>
  <si>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</si>
  <si>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</si>
  <si>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</si>
  <si>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</si>
  <si>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</si>
  <si>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</si>
  <si>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</si>
  <si>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</si>
  <si>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</si>
  <si>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</si>
  <si>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</si>
  <si>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</si>
  <si>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</si>
  <si>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</si>
  <si>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</si>
  <si>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</si>
  <si>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</si>
  <si>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</si>
  <si>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</si>
  <si>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</si>
  <si>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</si>
  <si>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</si>
  <si>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</si>
  <si>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</si>
  <si>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</si>
  <si>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</si>
  <si>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</si>
  <si>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</si>
  <si>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</si>
  <si>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</si>
  <si>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</si>
  <si>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</si>
  <si>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</si>
  <si>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</si>
  <si>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</si>
  <si>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</si>
  <si>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</si>
  <si>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</si>
  <si>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</si>
  <si>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</si>
  <si>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</si>
  <si>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</si>
  <si>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</si>
  <si>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</si>
  <si>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</si>
  <si>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</si>
  <si>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</si>
  <si>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</si>
  <si>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</si>
  <si>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</si>
  <si>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</si>
  <si>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</si>
  <si>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</si>
  <si>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</si>
  <si>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</si>
  <si>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</si>
  <si>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</si>
  <si>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</si>
  <si>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</si>
  <si>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</si>
  <si>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</si>
  <si>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</si>
  <si>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</si>
  <si>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</si>
  <si>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</si>
  <si>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</si>
  <si>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</si>
  <si>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</si>
  <si>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</si>
  <si>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</si>
  <si>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</si>
  <si>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</si>
  <si>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</si>
  <si>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</si>
  <si>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</si>
  <si>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</si>
  <si>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</si>
  <si>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</si>
  <si>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</si>
  <si>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</si>
  <si>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</si>
  <si>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</si>
  <si>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</si>
  <si>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</si>
  <si>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</si>
  <si>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</si>
  <si>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</si>
  <si>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</si>
  <si>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</si>
  <si>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</si>
  <si>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</si>
  <si>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</si>
  <si>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SERGIO LUIS DELGHANS HERNANDEZ </t>
  </si>
  <si>
    <t>CRA. 51A 17 – 38 EDIF. ELSA REGINA</t>
  </si>
  <si>
    <t>corpoeducar2018@gmail.com</t>
  </si>
  <si>
    <t>44003362020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</si>
  <si>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</si>
  <si>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ASOCIACION DE MUNICIPIOS AFRODESCENDIENTES DE LA COSTA      </t>
  </si>
  <si>
    <t>Atención a niños y niñas hasta los 5 años en condiciones de vulnerabilidad y desplazamiento.</t>
  </si>
  <si>
    <t>UT SABERES UNIDOS</t>
  </si>
  <si>
    <t>ASOCIACION DE JOVENES DE PALENQUE</t>
  </si>
  <si>
    <t>Anuar esfuerzos para la ejecución del proyecto de atención a la población infante afro.</t>
  </si>
  <si>
    <t>MAIRA ALEJANDRA RODRIGIEZ SALAS</t>
  </si>
  <si>
    <t>Mz H Lote 10 barrio Alameda la Victoria</t>
  </si>
  <si>
    <t>fundacol2011@gmail.com</t>
  </si>
  <si>
    <t>3102413066</t>
  </si>
  <si>
    <t>014-2004</t>
  </si>
  <si>
    <t>009-2005</t>
  </si>
  <si>
    <t>013-2006</t>
  </si>
  <si>
    <t>006-2007</t>
  </si>
  <si>
    <t>016-2008</t>
  </si>
  <si>
    <t>012-2009</t>
  </si>
  <si>
    <t>010-2010</t>
  </si>
  <si>
    <t>014-2011</t>
  </si>
  <si>
    <t>015-2012</t>
  </si>
  <si>
    <t>011-2013</t>
  </si>
  <si>
    <t>008-2014</t>
  </si>
  <si>
    <t>2021-44-44001402020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</si>
  <si>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</si>
  <si>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2004-015</t>
  </si>
  <si>
    <t>2005-005</t>
  </si>
  <si>
    <t>2006-011</t>
  </si>
  <si>
    <t>2007-012</t>
  </si>
  <si>
    <t>2008-015</t>
  </si>
  <si>
    <t>2009-002</t>
  </si>
  <si>
    <t>2010-014</t>
  </si>
  <si>
    <t>2011- 008</t>
  </si>
  <si>
    <t>2012-017</t>
  </si>
  <si>
    <t>2013-013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</si>
</sst>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8" borderId="0" xfId="5" applyNumberFormat="1" applyFont="1" applyBorder="1" applyAlignment="1" applyProtection="1">
      <alignment vertical="center"/>
      <protection locked="0"/>
    </xf>
    <xf numFmtId="49" fontId="3" fillId="3" borderId="1" xfId="0" applyNumberFormat="1" applyFont="1" applyFill="1" applyBorder="1" applyAlignment="1" applyProtection="1">
      <alignment vertical="center" wrapText="1"/>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45" zoomScale="70" zoomScaleNormal="70" zoomScaleSheetLayoutView="40" zoomScalePageLayoutView="40" workbookViewId="0">
      <selection activeCell="J50" sqref="J5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44194.889872453707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11" t="str">
        <f>HYPERLINK("#Integrante_1!A109","CAPACIDAD RESIDUAL")</f>
        <v>CAPACIDAD RESIDUAL</v>
      </c>
      <c r="F8" s="212"/>
      <c r="G8" s="213"/>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11" t="str">
        <f>HYPERLINK("#Integrante_1!A162","TALENTO HUMANO")</f>
        <v>TALENTO HUMANO</v>
      </c>
      <c r="F9" s="212"/>
      <c r="G9" s="213"/>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11" t="str">
        <f>HYPERLINK("#Integrante_1!F162","INFRAESTRUCTURA")</f>
        <v>INFRAESTRUCTURA</v>
      </c>
      <c r="F10" s="212"/>
      <c r="G10" s="213"/>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2706</v>
      </c>
      <c r="D15" s="35"/>
      <c r="E15" s="35"/>
      <c r="F15" s="5"/>
      <c r="G15" s="32" t="s">
        <v>1168</v>
      </c>
      <c r="H15" s="105" t="s">
        <v>696</v>
      </c>
      <c r="I15" s="32" t="s">
        <v>2629</v>
      </c>
      <c r="J15" s="110" t="s">
        <v>2637</v>
      </c>
      <c r="L15" s="204" t="s">
        <v>8</v>
      </c>
      <c r="M15" s="204"/>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v>900922079</v>
      </c>
      <c r="C20" s="5"/>
      <c r="D20" s="74"/>
      <c r="E20" s="159" t="s">
        <v>2669</v>
      </c>
      <c r="F20" s="196" t="s">
        <v>2688</v>
      </c>
      <c r="G20" s="5"/>
      <c r="H20" s="214"/>
      <c r="I20" s="148" t="s">
        <v>1154</v>
      </c>
      <c r="J20" s="149" t="s">
        <v>707</v>
      </c>
      <c r="K20" s="150">
        <v>7569204000</v>
      </c>
      <c r="L20" s="151"/>
      <c r="M20" s="151">
        <v>44561</v>
      </c>
      <c r="N20" s="134">
        <f>+(M20-L20)/30</f>
        <v>1485.3666666666666</v>
      </c>
      <c r="O20" s="137"/>
      <c r="U20" s="133"/>
      <c r="V20" s="107">
        <f ca="1">NOW()</f>
        <v>44194.889872453707</v>
      </c>
      <c r="W20" s="107">
        <f ca="1">NOW()</f>
        <v>44194.889872453707</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str">
        <f>VLOOKUP(B20,EAS!A2:B1439,2,0)</f>
        <v>FUNDACION PARA EL DESARROLLO MULTICULTURAL FUNDACOL</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t="s">
        <v>2707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2686</v>
      </c>
      <c r="C48" s="113" t="s">
        <v>31</v>
      </c>
      <c r="D48" s="121" t="s">
        <v>2708</v>
      </c>
      <c r="E48" s="144">
        <v>38005</v>
      </c>
      <c r="F48" s="144">
        <v>38338</v>
      </c>
      <c r="G48" s="171">
        <f>IF(AND(E48&lt;&gt;"",F48&lt;&gt;""),((F48-E48)/30),"")</f>
        <v>11.1</v>
      </c>
      <c r="H48" s="122" t="s">
        <v>2687</v>
      </c>
      <c r="I48" s="114" t="s">
        <v>1154</v>
      </c>
      <c r="J48" s="114" t="s">
        <v>707</v>
      </c>
      <c r="K48" s="116">
        <v>16230000</v>
      </c>
      <c r="L48" s="115" t="s">
        <v>1148</v>
      </c>
      <c r="M48" s="117">
        <v>1</v>
      </c>
      <c r="N48" s="115" t="s">
        <v>27</v>
      </c>
      <c r="O48" s="115" t="s">
        <v>1148</v>
      </c>
      <c r="P48" s="80"/>
    </row>
    <row r="49" spans="1:16" s="6" customFormat="1" ht="24.75" customHeight="1" x14ac:dyDescent="0.25">
      <c r="A49" s="142">
        <v>2</v>
      </c>
      <c r="B49" s="112" t="s">
        <v>2686</v>
      </c>
      <c r="C49" s="113" t="s">
        <v>31</v>
      </c>
      <c r="D49" s="121" t="s">
        <v>2709</v>
      </c>
      <c r="E49" s="144">
        <v>38373</v>
      </c>
      <c r="F49" s="144">
        <v>38707</v>
      </c>
      <c r="G49" s="171">
        <f t="shared" ref="G49:G107" si="2">IF(AND(E49&lt;&gt;"",F49&lt;&gt;""),((F49-E49)/30),"")</f>
        <v>11.133333333333333</v>
      </c>
      <c r="H49" s="122" t="s">
        <v>2687</v>
      </c>
      <c r="I49" s="114" t="s">
        <v>1154</v>
      </c>
      <c r="J49" s="114" t="s">
        <v>707</v>
      </c>
      <c r="K49" s="116">
        <v>17900000</v>
      </c>
      <c r="L49" s="115" t="s">
        <v>1148</v>
      </c>
      <c r="M49" s="117">
        <v>1</v>
      </c>
      <c r="N49" s="115" t="s">
        <v>27</v>
      </c>
      <c r="O49" s="115" t="s">
        <v>1148</v>
      </c>
      <c r="P49" s="80"/>
    </row>
    <row r="50" spans="1:16" s="6" customFormat="1" ht="24.75" customHeight="1" x14ac:dyDescent="0.25">
      <c r="A50" s="142">
        <v>3</v>
      </c>
      <c r="B50" s="112" t="s">
        <v>2686</v>
      </c>
      <c r="C50" s="113" t="s">
        <v>31</v>
      </c>
      <c r="D50" s="197" t="s">
        <v>2710</v>
      </c>
      <c r="E50" s="144">
        <v>38733</v>
      </c>
      <c r="F50" s="144">
        <v>39066</v>
      </c>
      <c r="G50" s="171">
        <f t="shared" si="2"/>
        <v>11.1</v>
      </c>
      <c r="H50" s="122" t="s">
        <v>2687</v>
      </c>
      <c r="I50" s="114" t="s">
        <v>1154</v>
      </c>
      <c r="J50" s="114" t="s">
        <v>707</v>
      </c>
      <c r="K50" s="116">
        <v>18500000</v>
      </c>
      <c r="L50" s="115" t="s">
        <v>1148</v>
      </c>
      <c r="M50" s="117">
        <v>1</v>
      </c>
      <c r="N50" s="115" t="s">
        <v>27</v>
      </c>
      <c r="O50" s="115" t="s">
        <v>1148</v>
      </c>
      <c r="P50" s="80"/>
    </row>
    <row r="51" spans="1:16" s="6" customFormat="1" ht="24.75" customHeight="1" outlineLevel="1" x14ac:dyDescent="0.25">
      <c r="A51" s="142">
        <v>4</v>
      </c>
      <c r="B51" s="112" t="s">
        <v>2686</v>
      </c>
      <c r="C51" s="113" t="s">
        <v>31</v>
      </c>
      <c r="D51" s="121" t="s">
        <v>2711</v>
      </c>
      <c r="E51" s="144">
        <v>39099</v>
      </c>
      <c r="F51" s="144">
        <v>39430</v>
      </c>
      <c r="G51" s="171">
        <f t="shared" si="2"/>
        <v>11.033333333333333</v>
      </c>
      <c r="H51" s="122" t="s">
        <v>2687</v>
      </c>
      <c r="I51" s="114" t="s">
        <v>1154</v>
      </c>
      <c r="J51" s="114" t="s">
        <v>707</v>
      </c>
      <c r="K51" s="116">
        <v>19200000</v>
      </c>
      <c r="L51" s="115" t="s">
        <v>1148</v>
      </c>
      <c r="M51" s="117">
        <v>1</v>
      </c>
      <c r="N51" s="115" t="s">
        <v>27</v>
      </c>
      <c r="O51" s="115" t="s">
        <v>1148</v>
      </c>
      <c r="P51" s="80"/>
    </row>
    <row r="52" spans="1:16" s="7" customFormat="1" ht="24.75" customHeight="1" outlineLevel="1" x14ac:dyDescent="0.25">
      <c r="A52" s="143">
        <v>5</v>
      </c>
      <c r="B52" s="112" t="s">
        <v>2686</v>
      </c>
      <c r="C52" s="113" t="s">
        <v>31</v>
      </c>
      <c r="D52" s="121" t="s">
        <v>2712</v>
      </c>
      <c r="E52" s="144">
        <v>39099</v>
      </c>
      <c r="F52" s="144">
        <v>39430</v>
      </c>
      <c r="G52" s="171">
        <f t="shared" si="2"/>
        <v>11.033333333333333</v>
      </c>
      <c r="H52" s="122" t="s">
        <v>2687</v>
      </c>
      <c r="I52" s="114" t="s">
        <v>1154</v>
      </c>
      <c r="J52" s="114" t="s">
        <v>707</v>
      </c>
      <c r="K52" s="116">
        <v>10400000</v>
      </c>
      <c r="L52" s="115" t="s">
        <v>1148</v>
      </c>
      <c r="M52" s="117">
        <v>1</v>
      </c>
      <c r="N52" s="115" t="s">
        <v>27</v>
      </c>
      <c r="O52" s="115" t="s">
        <v>1148</v>
      </c>
      <c r="P52" s="81"/>
    </row>
    <row r="53" spans="1:16" s="7" customFormat="1" ht="24.75" customHeight="1" outlineLevel="1" x14ac:dyDescent="0.25">
      <c r="A53" s="143">
        <v>6</v>
      </c>
      <c r="B53" s="112" t="s">
        <v>2686</v>
      </c>
      <c r="C53" s="113" t="s">
        <v>31</v>
      </c>
      <c r="D53" s="121" t="s">
        <v>2713</v>
      </c>
      <c r="E53" s="144">
        <v>39832</v>
      </c>
      <c r="F53" s="144">
        <v>40166</v>
      </c>
      <c r="G53" s="171">
        <f t="shared" si="2"/>
        <v>11.133333333333333</v>
      </c>
      <c r="H53" s="122" t="s">
        <v>2687</v>
      </c>
      <c r="I53" s="114" t="s">
        <v>1154</v>
      </c>
      <c r="J53" s="114" t="s">
        <v>707</v>
      </c>
      <c r="K53" s="116">
        <v>13528000</v>
      </c>
      <c r="L53" s="115" t="s">
        <v>1148</v>
      </c>
      <c r="M53" s="117">
        <v>1</v>
      </c>
      <c r="N53" s="115" t="s">
        <v>27</v>
      </c>
      <c r="O53" s="115" t="s">
        <v>1148</v>
      </c>
      <c r="P53" s="81"/>
    </row>
    <row r="54" spans="1:16" s="7" customFormat="1" ht="24.75" customHeight="1" outlineLevel="1" x14ac:dyDescent="0.25">
      <c r="A54" s="143">
        <v>7</v>
      </c>
      <c r="B54" s="112" t="s">
        <v>2686</v>
      </c>
      <c r="C54" s="113" t="s">
        <v>31</v>
      </c>
      <c r="D54" s="121" t="s">
        <v>2714</v>
      </c>
      <c r="E54" s="144">
        <v>40198</v>
      </c>
      <c r="F54" s="144">
        <v>40529</v>
      </c>
      <c r="G54" s="171">
        <f t="shared" si="2"/>
        <v>11.033333333333333</v>
      </c>
      <c r="H54" s="122" t="s">
        <v>2687</v>
      </c>
      <c r="I54" s="114" t="s">
        <v>1154</v>
      </c>
      <c r="J54" s="114" t="s">
        <v>707</v>
      </c>
      <c r="K54" s="118">
        <v>16823400</v>
      </c>
      <c r="L54" s="115" t="s">
        <v>1148</v>
      </c>
      <c r="M54" s="117">
        <v>1</v>
      </c>
      <c r="N54" s="115" t="s">
        <v>27</v>
      </c>
      <c r="O54" s="115" t="s">
        <v>1148</v>
      </c>
      <c r="P54" s="81"/>
    </row>
    <row r="55" spans="1:16" s="7" customFormat="1" ht="24.75" customHeight="1" outlineLevel="1" x14ac:dyDescent="0.25">
      <c r="A55" s="143">
        <v>8</v>
      </c>
      <c r="B55" s="112" t="s">
        <v>2686</v>
      </c>
      <c r="C55" s="113" t="s">
        <v>31</v>
      </c>
      <c r="D55" s="121" t="s">
        <v>2715</v>
      </c>
      <c r="E55" s="144">
        <v>40556</v>
      </c>
      <c r="F55" s="144">
        <v>40893</v>
      </c>
      <c r="G55" s="171">
        <f t="shared" si="2"/>
        <v>11.233333333333333</v>
      </c>
      <c r="H55" s="122" t="s">
        <v>2687</v>
      </c>
      <c r="I55" s="114" t="s">
        <v>1154</v>
      </c>
      <c r="J55" s="114" t="s">
        <v>707</v>
      </c>
      <c r="K55" s="118">
        <v>21348200</v>
      </c>
      <c r="L55" s="115" t="s">
        <v>1148</v>
      </c>
      <c r="M55" s="117">
        <v>1</v>
      </c>
      <c r="N55" s="115" t="s">
        <v>27</v>
      </c>
      <c r="O55" s="115" t="s">
        <v>1148</v>
      </c>
      <c r="P55" s="81"/>
    </row>
    <row r="56" spans="1:16" s="7" customFormat="1" ht="24.75" customHeight="1" outlineLevel="1" x14ac:dyDescent="0.25">
      <c r="A56" s="143">
        <v>9</v>
      </c>
      <c r="B56" s="112" t="s">
        <v>2686</v>
      </c>
      <c r="C56" s="113" t="s">
        <v>31</v>
      </c>
      <c r="D56" s="121" t="s">
        <v>2716</v>
      </c>
      <c r="E56" s="144">
        <v>40924</v>
      </c>
      <c r="F56" s="144">
        <v>41264</v>
      </c>
      <c r="G56" s="171">
        <f t="shared" si="2"/>
        <v>11.333333333333334</v>
      </c>
      <c r="H56" s="122" t="s">
        <v>2687</v>
      </c>
      <c r="I56" s="114" t="s">
        <v>1154</v>
      </c>
      <c r="J56" s="114" t="s">
        <v>707</v>
      </c>
      <c r="K56" s="118">
        <v>25573850</v>
      </c>
      <c r="L56" s="115" t="s">
        <v>1148</v>
      </c>
      <c r="M56" s="117">
        <v>1</v>
      </c>
      <c r="N56" s="115" t="s">
        <v>27</v>
      </c>
      <c r="O56" s="115" t="s">
        <v>1148</v>
      </c>
      <c r="P56" s="81"/>
    </row>
    <row r="57" spans="1:16" s="7" customFormat="1" ht="24.75" customHeight="1" outlineLevel="1" x14ac:dyDescent="0.25">
      <c r="A57" s="143">
        <v>10</v>
      </c>
      <c r="B57" s="64" t="s">
        <v>2686</v>
      </c>
      <c r="C57" s="65" t="s">
        <v>31</v>
      </c>
      <c r="D57" s="121" t="s">
        <v>2717</v>
      </c>
      <c r="E57" s="144">
        <v>41295</v>
      </c>
      <c r="F57" s="144">
        <v>41628</v>
      </c>
      <c r="G57" s="171">
        <f t="shared" si="2"/>
        <v>11.1</v>
      </c>
      <c r="H57" s="122" t="s">
        <v>2687</v>
      </c>
      <c r="I57" s="121" t="s">
        <v>1154</v>
      </c>
      <c r="J57" s="121" t="s">
        <v>707</v>
      </c>
      <c r="K57" s="66">
        <v>33522342</v>
      </c>
      <c r="L57" s="65" t="s">
        <v>1148</v>
      </c>
      <c r="M57" s="67">
        <v>1</v>
      </c>
      <c r="N57" s="65" t="s">
        <v>27</v>
      </c>
      <c r="O57" s="65" t="s">
        <v>1148</v>
      </c>
      <c r="P57" s="81"/>
    </row>
    <row r="58" spans="1:16" s="7" customFormat="1" ht="24.75" customHeight="1" outlineLevel="1" x14ac:dyDescent="0.25">
      <c r="A58" s="143">
        <v>11</v>
      </c>
      <c r="B58" s="64" t="s">
        <v>2686</v>
      </c>
      <c r="C58" s="65" t="s">
        <v>31</v>
      </c>
      <c r="D58" s="63" t="s">
        <v>2708</v>
      </c>
      <c r="E58" s="144">
        <v>38005</v>
      </c>
      <c r="F58" s="144">
        <v>38338</v>
      </c>
      <c r="G58" s="171">
        <f t="shared" si="2"/>
        <v>11.1</v>
      </c>
      <c r="H58" s="122" t="s">
        <v>2687</v>
      </c>
      <c r="I58" s="63" t="s">
        <v>1154</v>
      </c>
      <c r="J58" s="63" t="s">
        <v>709</v>
      </c>
      <c r="K58" s="123">
        <v>16230000</v>
      </c>
      <c r="L58" s="65" t="s">
        <v>1148</v>
      </c>
      <c r="M58" s="67">
        <v>1</v>
      </c>
      <c r="N58" s="65" t="s">
        <v>27</v>
      </c>
      <c r="O58" s="65" t="s">
        <v>1148</v>
      </c>
      <c r="P58" s="81"/>
    </row>
    <row r="59" spans="1:16" s="7" customFormat="1" ht="24.75" customHeight="1" outlineLevel="1" x14ac:dyDescent="0.25">
      <c r="A59" s="143">
        <v>12</v>
      </c>
      <c r="B59" s="64" t="s">
        <v>2686</v>
      </c>
      <c r="C59" s="65" t="s">
        <v>31</v>
      </c>
      <c r="D59" s="63" t="s">
        <v>2709</v>
      </c>
      <c r="E59" s="144">
        <v>38373</v>
      </c>
      <c r="F59" s="144">
        <v>38707</v>
      </c>
      <c r="G59" s="171">
        <f t="shared" si="2"/>
        <v>11.133333333333333</v>
      </c>
      <c r="H59" s="122" t="s">
        <v>2687</v>
      </c>
      <c r="I59" s="121" t="s">
        <v>1154</v>
      </c>
      <c r="J59" s="121" t="s">
        <v>709</v>
      </c>
      <c r="K59" s="123">
        <v>17900000</v>
      </c>
      <c r="L59" s="65" t="s">
        <v>1148</v>
      </c>
      <c r="M59" s="67">
        <v>1</v>
      </c>
      <c r="N59" s="65" t="s">
        <v>27</v>
      </c>
      <c r="O59" s="65" t="s">
        <v>1148</v>
      </c>
      <c r="P59" s="81"/>
    </row>
    <row r="60" spans="1:16" s="7" customFormat="1" ht="24.75" customHeight="1" outlineLevel="1" x14ac:dyDescent="0.25">
      <c r="A60" s="143">
        <v>13</v>
      </c>
      <c r="B60" s="64" t="s">
        <v>2686</v>
      </c>
      <c r="C60" s="65" t="s">
        <v>31</v>
      </c>
      <c r="D60" s="63" t="s">
        <v>2710</v>
      </c>
      <c r="E60" s="144">
        <v>38733</v>
      </c>
      <c r="F60" s="144">
        <v>39066</v>
      </c>
      <c r="G60" s="171">
        <f t="shared" si="2"/>
        <v>11.1</v>
      </c>
      <c r="H60" s="64" t="s">
        <v>2687</v>
      </c>
      <c r="I60" s="121" t="s">
        <v>1154</v>
      </c>
      <c r="J60" s="121" t="s">
        <v>709</v>
      </c>
      <c r="K60" s="123">
        <v>18500000</v>
      </c>
      <c r="L60" s="65" t="s">
        <v>1148</v>
      </c>
      <c r="M60" s="67">
        <v>1</v>
      </c>
      <c r="N60" s="65" t="s">
        <v>27</v>
      </c>
      <c r="O60" s="65" t="s">
        <v>1148</v>
      </c>
      <c r="P60" s="81"/>
    </row>
    <row r="61" spans="1:16" s="7" customFormat="1" ht="24.75" customHeight="1" outlineLevel="1" x14ac:dyDescent="0.25">
      <c r="A61" s="143">
        <v>14</v>
      </c>
      <c r="B61" s="64" t="s">
        <v>2686</v>
      </c>
      <c r="C61" s="65" t="s">
        <v>31</v>
      </c>
      <c r="D61" s="63" t="s">
        <v>2711</v>
      </c>
      <c r="E61" s="144">
        <v>39099</v>
      </c>
      <c r="F61" s="144">
        <v>39430</v>
      </c>
      <c r="G61" s="171">
        <f t="shared" si="2"/>
        <v>11.033333333333333</v>
      </c>
      <c r="H61" s="64" t="s">
        <v>2687</v>
      </c>
      <c r="I61" s="121" t="s">
        <v>1154</v>
      </c>
      <c r="J61" s="121" t="s">
        <v>709</v>
      </c>
      <c r="K61" s="123">
        <v>19200000</v>
      </c>
      <c r="L61" s="65" t="s">
        <v>1148</v>
      </c>
      <c r="M61" s="67">
        <v>1</v>
      </c>
      <c r="N61" s="65" t="s">
        <v>27</v>
      </c>
      <c r="O61" s="65" t="s">
        <v>1148</v>
      </c>
      <c r="P61" s="81"/>
    </row>
    <row r="62" spans="1:16" s="7" customFormat="1" ht="24.75" customHeight="1" outlineLevel="1" x14ac:dyDescent="0.25">
      <c r="A62" s="143">
        <v>15</v>
      </c>
      <c r="B62" s="64" t="s">
        <v>2686</v>
      </c>
      <c r="C62" s="65" t="s">
        <v>31</v>
      </c>
      <c r="D62" s="63" t="s">
        <v>2712</v>
      </c>
      <c r="E62" s="144">
        <v>39099</v>
      </c>
      <c r="F62" s="144">
        <v>39430</v>
      </c>
      <c r="G62" s="171">
        <f t="shared" si="2"/>
        <v>11.033333333333333</v>
      </c>
      <c r="H62" s="64" t="s">
        <v>2687</v>
      </c>
      <c r="I62" s="121" t="s">
        <v>1154</v>
      </c>
      <c r="J62" s="121" t="s">
        <v>709</v>
      </c>
      <c r="K62" s="123">
        <v>10400000</v>
      </c>
      <c r="L62" s="65" t="s">
        <v>1148</v>
      </c>
      <c r="M62" s="67">
        <v>1</v>
      </c>
      <c r="N62" s="65" t="s">
        <v>27</v>
      </c>
      <c r="O62" s="65" t="s">
        <v>1148</v>
      </c>
      <c r="P62" s="81"/>
    </row>
    <row r="63" spans="1:16" s="7" customFormat="1" ht="24.75" customHeight="1" outlineLevel="1" x14ac:dyDescent="0.25">
      <c r="A63" s="143">
        <v>16</v>
      </c>
      <c r="B63" s="64" t="s">
        <v>2686</v>
      </c>
      <c r="C63" s="65" t="s">
        <v>31</v>
      </c>
      <c r="D63" s="63" t="s">
        <v>2713</v>
      </c>
      <c r="E63" s="144">
        <v>39832</v>
      </c>
      <c r="F63" s="144">
        <v>40166</v>
      </c>
      <c r="G63" s="171">
        <f t="shared" si="2"/>
        <v>11.133333333333333</v>
      </c>
      <c r="H63" s="64" t="s">
        <v>2687</v>
      </c>
      <c r="I63" s="121" t="s">
        <v>1154</v>
      </c>
      <c r="J63" s="121" t="s">
        <v>709</v>
      </c>
      <c r="K63" s="123">
        <v>13528000</v>
      </c>
      <c r="L63" s="65" t="s">
        <v>1148</v>
      </c>
      <c r="M63" s="67">
        <v>1</v>
      </c>
      <c r="N63" s="65" t="s">
        <v>27</v>
      </c>
      <c r="O63" s="65" t="s">
        <v>1148</v>
      </c>
      <c r="P63" s="81"/>
    </row>
    <row r="64" spans="1:16" s="7" customFormat="1" ht="24.75" customHeight="1" outlineLevel="1" x14ac:dyDescent="0.25">
      <c r="A64" s="143">
        <v>17</v>
      </c>
      <c r="B64" s="64" t="s">
        <v>2686</v>
      </c>
      <c r="C64" s="65" t="s">
        <v>31</v>
      </c>
      <c r="D64" s="63" t="s">
        <v>2714</v>
      </c>
      <c r="E64" s="144">
        <v>40198</v>
      </c>
      <c r="F64" s="144">
        <v>40529</v>
      </c>
      <c r="G64" s="171">
        <f t="shared" si="2"/>
        <v>11.033333333333333</v>
      </c>
      <c r="H64" s="64" t="s">
        <v>2687</v>
      </c>
      <c r="I64" s="121" t="s">
        <v>1154</v>
      </c>
      <c r="J64" s="121" t="s">
        <v>709</v>
      </c>
      <c r="K64" s="118">
        <v>16823400</v>
      </c>
      <c r="L64" s="65" t="s">
        <v>1148</v>
      </c>
      <c r="M64" s="67">
        <v>1</v>
      </c>
      <c r="N64" s="65" t="s">
        <v>27</v>
      </c>
      <c r="O64" s="65" t="s">
        <v>1148</v>
      </c>
      <c r="P64" s="81"/>
    </row>
    <row r="65" spans="1:16" s="7" customFormat="1" ht="24.75" customHeight="1" outlineLevel="1" x14ac:dyDescent="0.25">
      <c r="A65" s="143">
        <v>18</v>
      </c>
      <c r="B65" s="64" t="s">
        <v>2686</v>
      </c>
      <c r="C65" s="65" t="s">
        <v>31</v>
      </c>
      <c r="D65" s="63" t="s">
        <v>2715</v>
      </c>
      <c r="E65" s="144">
        <v>40556</v>
      </c>
      <c r="F65" s="144">
        <v>40893</v>
      </c>
      <c r="G65" s="171">
        <f t="shared" si="2"/>
        <v>11.233333333333333</v>
      </c>
      <c r="H65" s="64" t="s">
        <v>2687</v>
      </c>
      <c r="I65" s="121" t="s">
        <v>1154</v>
      </c>
      <c r="J65" s="121" t="s">
        <v>709</v>
      </c>
      <c r="K65" s="118">
        <v>21348200</v>
      </c>
      <c r="L65" s="65" t="s">
        <v>1148</v>
      </c>
      <c r="M65" s="67">
        <v>1</v>
      </c>
      <c r="N65" s="65" t="s">
        <v>27</v>
      </c>
      <c r="O65" s="65" t="s">
        <v>1148</v>
      </c>
      <c r="P65" s="81"/>
    </row>
    <row r="66" spans="1:16" s="7" customFormat="1" ht="24.75" customHeight="1" outlineLevel="1" x14ac:dyDescent="0.25">
      <c r="A66" s="143">
        <v>19</v>
      </c>
      <c r="B66" s="64" t="s">
        <v>2686</v>
      </c>
      <c r="C66" s="65" t="s">
        <v>31</v>
      </c>
      <c r="D66" s="63" t="s">
        <v>2716</v>
      </c>
      <c r="E66" s="144">
        <v>40924</v>
      </c>
      <c r="F66" s="144">
        <v>41264</v>
      </c>
      <c r="G66" s="171">
        <f t="shared" si="2"/>
        <v>11.333333333333334</v>
      </c>
      <c r="H66" s="64" t="s">
        <v>2687</v>
      </c>
      <c r="I66" s="121" t="s">
        <v>1154</v>
      </c>
      <c r="J66" s="121" t="s">
        <v>709</v>
      </c>
      <c r="K66" s="118">
        <v>25573850</v>
      </c>
      <c r="L66" s="65" t="s">
        <v>1148</v>
      </c>
      <c r="M66" s="67">
        <v>1</v>
      </c>
      <c r="N66" s="65" t="s">
        <v>27</v>
      </c>
      <c r="O66" s="65" t="s">
        <v>1148</v>
      </c>
      <c r="P66" s="81"/>
    </row>
    <row r="67" spans="1:16" s="7" customFormat="1" ht="24.75" customHeight="1" outlineLevel="1" x14ac:dyDescent="0.25">
      <c r="A67" s="143">
        <v>20</v>
      </c>
      <c r="B67" s="64" t="s">
        <v>2686</v>
      </c>
      <c r="C67" s="65" t="s">
        <v>31</v>
      </c>
      <c r="D67" s="63" t="s">
        <v>2717</v>
      </c>
      <c r="E67" s="144">
        <v>41295</v>
      </c>
      <c r="F67" s="144">
        <v>41628</v>
      </c>
      <c r="G67" s="171">
        <f t="shared" si="2"/>
        <v>11.1</v>
      </c>
      <c r="H67" s="64" t="s">
        <v>2687</v>
      </c>
      <c r="I67" s="121" t="s">
        <v>1154</v>
      </c>
      <c r="J67" s="121" t="s">
        <v>709</v>
      </c>
      <c r="K67" s="123">
        <v>33522342</v>
      </c>
      <c r="L67" s="65" t="s">
        <v>1148</v>
      </c>
      <c r="M67" s="67">
        <v>1</v>
      </c>
      <c r="N67" s="65" t="s">
        <v>27</v>
      </c>
      <c r="O67" s="65" t="s">
        <v>1148</v>
      </c>
      <c r="P67" s="81"/>
    </row>
    <row r="68" spans="1:16" s="7" customFormat="1" ht="24.75" customHeight="1" outlineLevel="1" x14ac:dyDescent="0.25">
      <c r="A68" s="142">
        <v>21</v>
      </c>
      <c r="B68" s="122"/>
      <c r="C68" s="124" t="s">
        <v>31</v>
      </c>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t="s">
        <v>31</v>
      </c>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t="s">
        <v>31</v>
      </c>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t="s">
        <v>31</v>
      </c>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t="s">
        <v>31</v>
      </c>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t="s">
        <v>31</v>
      </c>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t="s">
        <v>31</v>
      </c>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t="s">
        <v>31</v>
      </c>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t="s">
        <v>31</v>
      </c>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t="s">
        <v>31</v>
      </c>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t="s">
        <v>31</v>
      </c>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c r="E114" s="144"/>
      <c r="F114" s="144"/>
      <c r="G114" s="171" t="str">
        <f>IF(AND(E114&lt;&gt;"",F114&lt;&gt;""),((F114-E114)/30),"")</f>
        <v/>
      </c>
      <c r="H114" s="122"/>
      <c r="I114" s="121"/>
      <c r="J114" s="121"/>
      <c r="K114" s="123"/>
      <c r="L114" s="102" t="str">
        <f>+IF(AND(K114&gt;0,O114="Ejecución"),(K114/877802)*Tabla28[[#This Row],[% participación]],IF(AND(K114&gt;0,O114&lt;&gt;"Ejecución"),"-",""))</f>
        <v/>
      </c>
      <c r="M114" s="124"/>
      <c r="N114" s="180"/>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7">
        <v>1.4999999999999999E-2</v>
      </c>
      <c r="G179" s="178">
        <f>IF(F179&gt;0,SUM(E179+F179),"")</f>
        <v>3.5000000000000003E-2</v>
      </c>
      <c r="H179" s="5"/>
      <c r="I179" s="240" t="s">
        <v>2674</v>
      </c>
      <c r="J179" s="241"/>
      <c r="K179" s="241"/>
      <c r="L179" s="242"/>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3.5000000000000003E-2</v>
      </c>
      <c r="D185" s="93" t="s">
        <v>2633</v>
      </c>
      <c r="E185" s="96">
        <f>+(C185*SUM(K20:K35))</f>
        <v>264922140.00000003</v>
      </c>
      <c r="F185" s="94"/>
      <c r="G185" s="95"/>
      <c r="H185" s="90"/>
      <c r="I185" s="92" t="s">
        <v>2632</v>
      </c>
      <c r="J185" s="183">
        <f>M179</f>
        <v>0.02</v>
      </c>
      <c r="K185" s="233" t="s">
        <v>2633</v>
      </c>
      <c r="L185" s="233"/>
      <c r="M185" s="96">
        <f>+J185*K20</f>
        <v>151384080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26" t="s">
        <v>24</v>
      </c>
      <c r="J192" s="5" t="s">
        <v>2642</v>
      </c>
      <c r="K192" s="5"/>
      <c r="M192" s="5"/>
      <c r="N192" s="5"/>
      <c r="O192" s="8"/>
      <c r="Q192" s="153"/>
      <c r="R192" s="154"/>
      <c r="S192" s="154"/>
      <c r="T192" s="153"/>
    </row>
    <row r="193" spans="1:18" x14ac:dyDescent="0.25">
      <c r="A193" s="9"/>
      <c r="C193" s="125">
        <v>43794</v>
      </c>
      <c r="D193" s="5"/>
      <c r="E193" s="126">
        <v>2737</v>
      </c>
      <c r="F193" s="5"/>
      <c r="G193" s="5"/>
      <c r="H193" s="146" t="s">
        <v>2691</v>
      </c>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2691</v>
      </c>
      <c r="D211" s="21"/>
      <c r="G211" s="27" t="s">
        <v>2625</v>
      </c>
      <c r="H211" s="147" t="s">
        <v>2692</v>
      </c>
      <c r="J211" s="27" t="s">
        <v>2627</v>
      </c>
      <c r="K211" s="147" t="s">
        <v>2692</v>
      </c>
      <c r="L211" s="21"/>
      <c r="M211" s="21"/>
      <c r="N211" s="21"/>
      <c r="O211" s="8"/>
    </row>
    <row r="212" spans="1:15" x14ac:dyDescent="0.25">
      <c r="A212" s="9"/>
      <c r="B212" s="27" t="s">
        <v>2624</v>
      </c>
      <c r="C212" s="146" t="s">
        <v>2691</v>
      </c>
      <c r="D212" s="21"/>
      <c r="G212" s="27" t="s">
        <v>2626</v>
      </c>
      <c r="H212" s="147" t="s">
        <v>2694</v>
      </c>
      <c r="J212" s="27" t="s">
        <v>2628</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108" zoomScale="85" zoomScaleNormal="85" zoomScaleSheetLayoutView="40" zoomScalePageLayoutView="40" workbookViewId="0">
      <selection activeCell="A41" sqref="A41:O4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44194.889872453707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11" t="str">
        <f>HYPERLINK("#Integrante_2!A109","CAPACIDAD RESIDUAL")</f>
        <v>CAPACIDAD RESIDUAL</v>
      </c>
      <c r="F8" s="212"/>
      <c r="G8" s="213"/>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11" t="str">
        <f>HYPERLINK("#Integrante_2!A162","TALENTO HUMANO")</f>
        <v>TALENTO HUMANO</v>
      </c>
      <c r="F9" s="212"/>
      <c r="G9" s="213"/>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11" t="str">
        <f>HYPERLINK("#Integrante_2!F162","INFRAESTRUCTURA")</f>
        <v>INFRAESTRUCTURA</v>
      </c>
      <c r="F10" s="212"/>
      <c r="G10" s="213"/>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2706</v>
      </c>
      <c r="D15" s="35"/>
      <c r="E15" s="35"/>
      <c r="F15" s="5"/>
      <c r="G15" s="32" t="s">
        <v>1168</v>
      </c>
      <c r="H15" s="105" t="s">
        <v>696</v>
      </c>
      <c r="I15" s="32" t="s">
        <v>2629</v>
      </c>
      <c r="J15" s="110" t="s">
        <v>2637</v>
      </c>
      <c r="L15" s="204" t="s">
        <v>8</v>
      </c>
      <c r="M15" s="204"/>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v>806013417</v>
      </c>
      <c r="C20" s="5"/>
      <c r="D20" s="167"/>
      <c r="E20" s="159" t="s">
        <v>2669</v>
      </c>
      <c r="F20" s="196" t="s">
        <v>2688</v>
      </c>
      <c r="G20" s="5"/>
      <c r="H20" s="214"/>
      <c r="I20" s="148" t="s">
        <v>1154</v>
      </c>
      <c r="J20" s="149" t="s">
        <v>707</v>
      </c>
      <c r="K20" s="150">
        <v>7569204000</v>
      </c>
      <c r="L20" s="151"/>
      <c r="M20" s="151">
        <v>44561</v>
      </c>
      <c r="N20" s="134">
        <f>+(M20-L20)/30</f>
        <v>1485.3666666666666</v>
      </c>
      <c r="O20" s="137"/>
      <c r="U20" s="133"/>
      <c r="V20" s="107">
        <f ca="1">NOW()</f>
        <v>44194.889872453707</v>
      </c>
      <c r="W20" s="107">
        <f ca="1">NOW()</f>
        <v>44194.889872453707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str">
        <f>VLOOKUP(B20,EAS!A2:B1439,2,0)</f>
        <v>CORPORACION PARA EL DESARROLLO ETNOCULTURAL EDUCAR</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t="s">
        <v>2707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2689</v>
      </c>
      <c r="C48" s="124" t="s">
        <v>31</v>
      </c>
      <c r="D48" s="121" t="s">
        <v>2695</v>
      </c>
      <c r="E48" s="144">
        <v>38008</v>
      </c>
      <c r="F48" s="144">
        <v>38343</v>
      </c>
      <c r="G48" s="171">
        <f>IF(AND(E48&lt;&gt;"",F48&lt;&gt;""),((F48-E48)/30),"")</f>
        <v>11.166666666666666</v>
      </c>
      <c r="H48" s="122" t="s">
        <v>2690</v>
      </c>
      <c r="I48" s="121" t="s">
        <v>1154</v>
      </c>
      <c r="J48" s="121" t="s">
        <v>707</v>
      </c>
      <c r="K48" s="123">
        <v>16200000</v>
      </c>
      <c r="L48" s="124" t="s">
        <v>1148</v>
      </c>
      <c r="M48" s="180">
        <v>1</v>
      </c>
      <c r="N48" s="124" t="s">
        <v>27</v>
      </c>
      <c r="O48" s="124" t="s">
        <v>1148</v>
      </c>
      <c r="P48" s="80"/>
    </row>
    <row r="49" spans="1:16" s="6" customFormat="1" ht="24.75" customHeight="1" x14ac:dyDescent="0.25">
      <c r="A49" s="142">
        <v>2</v>
      </c>
      <c r="B49" s="122" t="s">
        <v>2689</v>
      </c>
      <c r="C49" s="124" t="s">
        <v>31</v>
      </c>
      <c r="D49" s="121" t="s">
        <v>2696</v>
      </c>
      <c r="E49" s="144">
        <v>38371</v>
      </c>
      <c r="F49" s="144">
        <v>38705</v>
      </c>
      <c r="G49" s="171">
        <f t="shared" ref="G49:G107" si="1">IF(AND(E49&lt;&gt;"",F49&lt;&gt;""),((F49-E49)/30),"")</f>
        <v>11.133333333333333</v>
      </c>
      <c r="H49" s="122" t="s">
        <v>2690</v>
      </c>
      <c r="I49" s="121" t="s">
        <v>1154</v>
      </c>
      <c r="J49" s="121" t="s">
        <v>707</v>
      </c>
      <c r="K49" s="123">
        <v>17400000</v>
      </c>
      <c r="L49" s="124" t="s">
        <v>1148</v>
      </c>
      <c r="M49" s="180">
        <v>1</v>
      </c>
      <c r="N49" s="124" t="s">
        <v>27</v>
      </c>
      <c r="O49" s="124" t="s">
        <v>1148</v>
      </c>
      <c r="P49" s="80"/>
    </row>
    <row r="50" spans="1:16" s="6" customFormat="1" ht="24.75" customHeight="1" x14ac:dyDescent="0.25">
      <c r="A50" s="142">
        <v>3</v>
      </c>
      <c r="B50" s="122" t="s">
        <v>2689</v>
      </c>
      <c r="C50" s="124" t="s">
        <v>31</v>
      </c>
      <c r="D50" s="121" t="s">
        <v>2697</v>
      </c>
      <c r="E50" s="144">
        <v>38733</v>
      </c>
      <c r="F50" s="144">
        <v>39066</v>
      </c>
      <c r="G50" s="171">
        <f t="shared" si="1"/>
        <v>11.1</v>
      </c>
      <c r="H50" s="119" t="s">
        <v>2690</v>
      </c>
      <c r="I50" s="121" t="s">
        <v>1154</v>
      </c>
      <c r="J50" s="121" t="s">
        <v>707</v>
      </c>
      <c r="K50" s="123">
        <v>18900000</v>
      </c>
      <c r="L50" s="124" t="s">
        <v>1148</v>
      </c>
      <c r="M50" s="180">
        <v>1</v>
      </c>
      <c r="N50" s="124" t="s">
        <v>27</v>
      </c>
      <c r="O50" s="124" t="s">
        <v>1148</v>
      </c>
      <c r="P50" s="80"/>
    </row>
    <row r="51" spans="1:16" s="6" customFormat="1" ht="24.75" customHeight="1" outlineLevel="1" x14ac:dyDescent="0.25">
      <c r="A51" s="142">
        <v>4</v>
      </c>
      <c r="B51" s="122" t="s">
        <v>2689</v>
      </c>
      <c r="C51" s="124" t="s">
        <v>31</v>
      </c>
      <c r="D51" s="121" t="s">
        <v>2698</v>
      </c>
      <c r="E51" s="144">
        <v>39099</v>
      </c>
      <c r="F51" s="144">
        <v>39433</v>
      </c>
      <c r="G51" s="171">
        <f t="shared" si="1"/>
        <v>11.133333333333333</v>
      </c>
      <c r="H51" s="119" t="s">
        <v>2690</v>
      </c>
      <c r="I51" s="121" t="s">
        <v>1154</v>
      </c>
      <c r="J51" s="121" t="s">
        <v>707</v>
      </c>
      <c r="K51" s="123">
        <v>21100000</v>
      </c>
      <c r="L51" s="124" t="s">
        <v>1148</v>
      </c>
      <c r="M51" s="180">
        <v>1</v>
      </c>
      <c r="N51" s="124" t="s">
        <v>27</v>
      </c>
      <c r="O51" s="124" t="s">
        <v>1148</v>
      </c>
      <c r="P51" s="80"/>
    </row>
    <row r="52" spans="1:16" s="7" customFormat="1" ht="24.75" customHeight="1" outlineLevel="1" x14ac:dyDescent="0.25">
      <c r="A52" s="143">
        <v>5</v>
      </c>
      <c r="B52" s="122" t="s">
        <v>2689</v>
      </c>
      <c r="C52" s="124" t="s">
        <v>31</v>
      </c>
      <c r="D52" s="121" t="s">
        <v>2699</v>
      </c>
      <c r="E52" s="144">
        <v>39461</v>
      </c>
      <c r="F52" s="144">
        <v>39794</v>
      </c>
      <c r="G52" s="171">
        <f t="shared" si="1"/>
        <v>11.1</v>
      </c>
      <c r="H52" s="119" t="s">
        <v>2690</v>
      </c>
      <c r="I52" s="121" t="s">
        <v>1154</v>
      </c>
      <c r="J52" s="121" t="s">
        <v>707</v>
      </c>
      <c r="K52" s="123">
        <v>22800000</v>
      </c>
      <c r="L52" s="124" t="s">
        <v>1148</v>
      </c>
      <c r="M52" s="180">
        <v>1</v>
      </c>
      <c r="N52" s="124" t="s">
        <v>27</v>
      </c>
      <c r="O52" s="124" t="s">
        <v>1148</v>
      </c>
      <c r="P52" s="81"/>
    </row>
    <row r="53" spans="1:16" s="7" customFormat="1" ht="24.75" customHeight="1" outlineLevel="1" x14ac:dyDescent="0.25">
      <c r="A53" s="143">
        <v>6</v>
      </c>
      <c r="B53" s="122" t="s">
        <v>2689</v>
      </c>
      <c r="C53" s="124" t="s">
        <v>31</v>
      </c>
      <c r="D53" s="121" t="s">
        <v>2700</v>
      </c>
      <c r="E53" s="144">
        <v>39825</v>
      </c>
      <c r="F53" s="144">
        <v>40158</v>
      </c>
      <c r="G53" s="171">
        <f t="shared" si="1"/>
        <v>11.1</v>
      </c>
      <c r="H53" s="119" t="s">
        <v>2690</v>
      </c>
      <c r="I53" s="121" t="s">
        <v>1154</v>
      </c>
      <c r="J53" s="121" t="s">
        <v>707</v>
      </c>
      <c r="K53" s="123">
        <v>24500000</v>
      </c>
      <c r="L53" s="124" t="s">
        <v>1148</v>
      </c>
      <c r="M53" s="180">
        <v>1</v>
      </c>
      <c r="N53" s="124" t="s">
        <v>27</v>
      </c>
      <c r="O53" s="124" t="s">
        <v>1148</v>
      </c>
      <c r="P53" s="81"/>
    </row>
    <row r="54" spans="1:16" s="7" customFormat="1" ht="24.75" customHeight="1" outlineLevel="1" x14ac:dyDescent="0.25">
      <c r="A54" s="143">
        <v>7</v>
      </c>
      <c r="B54" s="122" t="s">
        <v>2689</v>
      </c>
      <c r="C54" s="124" t="s">
        <v>31</v>
      </c>
      <c r="D54" s="121" t="s">
        <v>2701</v>
      </c>
      <c r="E54" s="144">
        <v>40196</v>
      </c>
      <c r="F54" s="144">
        <v>40529</v>
      </c>
      <c r="G54" s="171">
        <f t="shared" si="1"/>
        <v>11.1</v>
      </c>
      <c r="H54" s="122" t="s">
        <v>2690</v>
      </c>
      <c r="I54" s="121" t="s">
        <v>1154</v>
      </c>
      <c r="J54" s="121" t="s">
        <v>707</v>
      </c>
      <c r="K54" s="118">
        <v>26700000</v>
      </c>
      <c r="L54" s="124" t="s">
        <v>1148</v>
      </c>
      <c r="M54" s="180">
        <v>1</v>
      </c>
      <c r="N54" s="124" t="s">
        <v>27</v>
      </c>
      <c r="O54" s="124" t="s">
        <v>1148</v>
      </c>
      <c r="P54" s="81"/>
    </row>
    <row r="55" spans="1:16" s="7" customFormat="1" ht="24.75" customHeight="1" outlineLevel="1" x14ac:dyDescent="0.25">
      <c r="A55" s="143">
        <v>8</v>
      </c>
      <c r="B55" s="122" t="s">
        <v>2689</v>
      </c>
      <c r="C55" s="124" t="s">
        <v>31</v>
      </c>
      <c r="D55" s="121" t="s">
        <v>2702</v>
      </c>
      <c r="E55" s="144">
        <v>40563</v>
      </c>
      <c r="F55" s="144">
        <v>40893</v>
      </c>
      <c r="G55" s="171">
        <f t="shared" si="1"/>
        <v>11</v>
      </c>
      <c r="H55" s="122" t="s">
        <v>2690</v>
      </c>
      <c r="I55" s="121" t="s">
        <v>1154</v>
      </c>
      <c r="J55" s="121" t="s">
        <v>707</v>
      </c>
      <c r="K55" s="118">
        <v>28900000</v>
      </c>
      <c r="L55" s="124" t="s">
        <v>1148</v>
      </c>
      <c r="M55" s="180">
        <v>1</v>
      </c>
      <c r="N55" s="124" t="s">
        <v>27</v>
      </c>
      <c r="O55" s="124" t="s">
        <v>1148</v>
      </c>
      <c r="P55" s="81"/>
    </row>
    <row r="56" spans="1:16" s="7" customFormat="1" ht="24.75" customHeight="1" outlineLevel="1" x14ac:dyDescent="0.25">
      <c r="A56" s="143">
        <v>9</v>
      </c>
      <c r="B56" s="122" t="s">
        <v>2689</v>
      </c>
      <c r="C56" s="124" t="s">
        <v>31</v>
      </c>
      <c r="D56" s="121" t="s">
        <v>2703</v>
      </c>
      <c r="E56" s="144">
        <v>40926</v>
      </c>
      <c r="F56" s="144">
        <v>41263</v>
      </c>
      <c r="G56" s="171">
        <f t="shared" si="1"/>
        <v>11.233333333333333</v>
      </c>
      <c r="H56" s="122" t="s">
        <v>2690</v>
      </c>
      <c r="I56" s="121" t="s">
        <v>1154</v>
      </c>
      <c r="J56" s="121" t="s">
        <v>707</v>
      </c>
      <c r="K56" s="118">
        <v>32800000</v>
      </c>
      <c r="L56" s="124" t="s">
        <v>1148</v>
      </c>
      <c r="M56" s="180">
        <v>1</v>
      </c>
      <c r="N56" s="124" t="s">
        <v>27</v>
      </c>
      <c r="O56" s="124" t="s">
        <v>1148</v>
      </c>
      <c r="P56" s="81"/>
    </row>
    <row r="57" spans="1:16" s="7" customFormat="1" ht="24.75" customHeight="1" outlineLevel="1" x14ac:dyDescent="0.25">
      <c r="A57" s="143">
        <v>10</v>
      </c>
      <c r="B57" s="122" t="s">
        <v>2689</v>
      </c>
      <c r="C57" s="124" t="s">
        <v>31</v>
      </c>
      <c r="D57" s="121" t="s">
        <v>2704</v>
      </c>
      <c r="E57" s="144">
        <v>41288</v>
      </c>
      <c r="F57" s="144">
        <v>41621</v>
      </c>
      <c r="G57" s="171">
        <f t="shared" si="1"/>
        <v>11.1</v>
      </c>
      <c r="H57" s="122" t="s">
        <v>2690</v>
      </c>
      <c r="I57" s="121" t="s">
        <v>1154</v>
      </c>
      <c r="J57" s="121" t="s">
        <v>707</v>
      </c>
      <c r="K57" s="123">
        <v>34300000</v>
      </c>
      <c r="L57" s="124" t="s">
        <v>1148</v>
      </c>
      <c r="M57" s="180">
        <v>1</v>
      </c>
      <c r="N57" s="124" t="s">
        <v>27</v>
      </c>
      <c r="O57" s="124" t="s">
        <v>1148</v>
      </c>
      <c r="P57" s="81"/>
    </row>
    <row r="58" spans="1:16" s="7" customFormat="1" ht="24.75" customHeight="1" outlineLevel="1" x14ac:dyDescent="0.25">
      <c r="A58" s="143">
        <v>11</v>
      </c>
      <c r="B58" s="122" t="s">
        <v>2689</v>
      </c>
      <c r="C58" s="124" t="s">
        <v>31</v>
      </c>
      <c r="D58" s="121" t="s">
        <v>2705</v>
      </c>
      <c r="E58" s="144">
        <v>41659</v>
      </c>
      <c r="F58" s="144">
        <v>41992</v>
      </c>
      <c r="G58" s="171">
        <f t="shared" si="1"/>
        <v>11.1</v>
      </c>
      <c r="H58" s="122" t="s">
        <v>2690</v>
      </c>
      <c r="I58" s="121" t="s">
        <v>1154</v>
      </c>
      <c r="J58" s="121" t="s">
        <v>707</v>
      </c>
      <c r="K58" s="123">
        <v>35830000</v>
      </c>
      <c r="L58" s="124" t="s">
        <v>1148</v>
      </c>
      <c r="M58" s="180">
        <v>1</v>
      </c>
      <c r="N58" s="124" t="s">
        <v>27</v>
      </c>
      <c r="O58" s="124" t="s">
        <v>1148</v>
      </c>
      <c r="P58" s="81"/>
    </row>
    <row r="59" spans="1:16" s="7" customFormat="1" ht="24.75" customHeight="1" outlineLevel="1" x14ac:dyDescent="0.25">
      <c r="A59" s="143">
        <v>12</v>
      </c>
      <c r="B59" s="122" t="s">
        <v>2689</v>
      </c>
      <c r="C59" s="124" t="s">
        <v>31</v>
      </c>
      <c r="D59" s="121" t="s">
        <v>2695</v>
      </c>
      <c r="E59" s="144">
        <v>38008</v>
      </c>
      <c r="F59" s="144">
        <v>38343</v>
      </c>
      <c r="G59" s="171">
        <f t="shared" si="1"/>
        <v>11.166666666666666</v>
      </c>
      <c r="H59" s="122" t="s">
        <v>2690</v>
      </c>
      <c r="I59" s="121" t="s">
        <v>1154</v>
      </c>
      <c r="J59" s="121" t="s">
        <v>709</v>
      </c>
      <c r="K59" s="123">
        <v>16200000</v>
      </c>
      <c r="L59" s="124" t="s">
        <v>1148</v>
      </c>
      <c r="M59" s="180">
        <v>1</v>
      </c>
      <c r="N59" s="124" t="s">
        <v>27</v>
      </c>
      <c r="O59" s="124" t="s">
        <v>1148</v>
      </c>
      <c r="P59" s="81"/>
    </row>
    <row r="60" spans="1:16" s="7" customFormat="1" ht="24.75" customHeight="1" outlineLevel="1" x14ac:dyDescent="0.25">
      <c r="A60" s="143">
        <v>13</v>
      </c>
      <c r="B60" s="122" t="s">
        <v>2689</v>
      </c>
      <c r="C60" s="124" t="s">
        <v>31</v>
      </c>
      <c r="D60" s="121" t="s">
        <v>2696</v>
      </c>
      <c r="E60" s="144">
        <v>38371</v>
      </c>
      <c r="F60" s="144">
        <v>38705</v>
      </c>
      <c r="G60" s="171">
        <f t="shared" si="1"/>
        <v>11.133333333333333</v>
      </c>
      <c r="H60" s="122" t="s">
        <v>2690</v>
      </c>
      <c r="I60" s="121" t="s">
        <v>1154</v>
      </c>
      <c r="J60" s="121" t="s">
        <v>709</v>
      </c>
      <c r="K60" s="123">
        <v>17400000</v>
      </c>
      <c r="L60" s="124" t="s">
        <v>1148</v>
      </c>
      <c r="M60" s="180">
        <v>1</v>
      </c>
      <c r="N60" s="124" t="s">
        <v>27</v>
      </c>
      <c r="O60" s="124" t="s">
        <v>1148</v>
      </c>
      <c r="P60" s="81"/>
    </row>
    <row r="61" spans="1:16" s="7" customFormat="1" ht="24.75" customHeight="1" outlineLevel="1" x14ac:dyDescent="0.25">
      <c r="A61" s="143">
        <v>14</v>
      </c>
      <c r="B61" s="122" t="s">
        <v>2689</v>
      </c>
      <c r="C61" s="124" t="s">
        <v>31</v>
      </c>
      <c r="D61" s="121" t="s">
        <v>2697</v>
      </c>
      <c r="E61" s="144">
        <v>38733</v>
      </c>
      <c r="F61" s="144">
        <v>39066</v>
      </c>
      <c r="G61" s="171">
        <f t="shared" si="1"/>
        <v>11.1</v>
      </c>
      <c r="H61" s="122" t="s">
        <v>2690</v>
      </c>
      <c r="I61" s="121" t="s">
        <v>1154</v>
      </c>
      <c r="J61" s="121" t="s">
        <v>709</v>
      </c>
      <c r="K61" s="123">
        <v>18900000</v>
      </c>
      <c r="L61" s="124" t="s">
        <v>1148</v>
      </c>
      <c r="M61" s="180">
        <v>1</v>
      </c>
      <c r="N61" s="124" t="s">
        <v>27</v>
      </c>
      <c r="O61" s="124" t="s">
        <v>1148</v>
      </c>
      <c r="P61" s="81"/>
    </row>
    <row r="62" spans="1:16" s="7" customFormat="1" ht="24.75" customHeight="1" outlineLevel="1" x14ac:dyDescent="0.25">
      <c r="A62" s="143">
        <v>15</v>
      </c>
      <c r="B62" s="122" t="s">
        <v>2689</v>
      </c>
      <c r="C62" s="124" t="s">
        <v>31</v>
      </c>
      <c r="D62" s="121" t="s">
        <v>2698</v>
      </c>
      <c r="E62" s="144">
        <v>39099</v>
      </c>
      <c r="F62" s="144">
        <v>39433</v>
      </c>
      <c r="G62" s="171">
        <f t="shared" si="1"/>
        <v>11.133333333333333</v>
      </c>
      <c r="H62" s="122" t="s">
        <v>2690</v>
      </c>
      <c r="I62" s="121" t="s">
        <v>1154</v>
      </c>
      <c r="J62" s="121" t="s">
        <v>709</v>
      </c>
      <c r="K62" s="123">
        <v>21100000</v>
      </c>
      <c r="L62" s="124" t="s">
        <v>1148</v>
      </c>
      <c r="M62" s="180">
        <v>1</v>
      </c>
      <c r="N62" s="124" t="s">
        <v>27</v>
      </c>
      <c r="O62" s="124" t="s">
        <v>1148</v>
      </c>
      <c r="P62" s="81"/>
    </row>
    <row r="63" spans="1:16" s="7" customFormat="1" ht="24.75" customHeight="1" outlineLevel="1" x14ac:dyDescent="0.25">
      <c r="A63" s="143">
        <v>16</v>
      </c>
      <c r="B63" s="122" t="s">
        <v>2689</v>
      </c>
      <c r="C63" s="124" t="s">
        <v>31</v>
      </c>
      <c r="D63" s="121" t="s">
        <v>2699</v>
      </c>
      <c r="E63" s="144">
        <v>39461</v>
      </c>
      <c r="F63" s="144">
        <v>39794</v>
      </c>
      <c r="G63" s="171">
        <f t="shared" si="1"/>
        <v>11.1</v>
      </c>
      <c r="H63" s="122" t="s">
        <v>2690</v>
      </c>
      <c r="I63" s="121" t="s">
        <v>1154</v>
      </c>
      <c r="J63" s="121" t="s">
        <v>709</v>
      </c>
      <c r="K63" s="123">
        <v>22800000</v>
      </c>
      <c r="L63" s="124" t="s">
        <v>1148</v>
      </c>
      <c r="M63" s="180">
        <v>1</v>
      </c>
      <c r="N63" s="124" t="s">
        <v>27</v>
      </c>
      <c r="O63" s="124" t="s">
        <v>1148</v>
      </c>
      <c r="P63" s="81"/>
    </row>
    <row r="64" spans="1:16" s="7" customFormat="1" ht="24.75" customHeight="1" outlineLevel="1" x14ac:dyDescent="0.25">
      <c r="A64" s="143">
        <v>17</v>
      </c>
      <c r="B64" s="122" t="s">
        <v>2689</v>
      </c>
      <c r="C64" s="124" t="s">
        <v>31</v>
      </c>
      <c r="D64" s="121" t="s">
        <v>2700</v>
      </c>
      <c r="E64" s="144">
        <v>39825</v>
      </c>
      <c r="F64" s="144">
        <v>40158</v>
      </c>
      <c r="G64" s="171">
        <f t="shared" si="1"/>
        <v>11.1</v>
      </c>
      <c r="H64" s="122" t="s">
        <v>2690</v>
      </c>
      <c r="I64" s="121" t="s">
        <v>1154</v>
      </c>
      <c r="J64" s="121" t="s">
        <v>709</v>
      </c>
      <c r="K64" s="123">
        <v>24500000</v>
      </c>
      <c r="L64" s="124" t="s">
        <v>1148</v>
      </c>
      <c r="M64" s="180">
        <v>1</v>
      </c>
      <c r="N64" s="124" t="s">
        <v>27</v>
      </c>
      <c r="O64" s="124" t="s">
        <v>1148</v>
      </c>
      <c r="P64" s="81"/>
    </row>
    <row r="65" spans="1:16" s="7" customFormat="1" ht="24.75" customHeight="1" outlineLevel="1" x14ac:dyDescent="0.25">
      <c r="A65" s="143">
        <v>18</v>
      </c>
      <c r="B65" s="122" t="s">
        <v>2689</v>
      </c>
      <c r="C65" s="124" t="s">
        <v>31</v>
      </c>
      <c r="D65" s="121" t="s">
        <v>2701</v>
      </c>
      <c r="E65" s="144">
        <v>40196</v>
      </c>
      <c r="F65" s="144">
        <v>40529</v>
      </c>
      <c r="G65" s="171">
        <f t="shared" si="1"/>
        <v>11.1</v>
      </c>
      <c r="H65" s="122" t="s">
        <v>2690</v>
      </c>
      <c r="I65" s="121" t="s">
        <v>1154</v>
      </c>
      <c r="J65" s="121" t="s">
        <v>709</v>
      </c>
      <c r="K65" s="123">
        <v>26700000</v>
      </c>
      <c r="L65" s="124" t="s">
        <v>1148</v>
      </c>
      <c r="M65" s="180">
        <v>1</v>
      </c>
      <c r="N65" s="124" t="s">
        <v>27</v>
      </c>
      <c r="O65" s="124" t="s">
        <v>1148</v>
      </c>
      <c r="P65" s="81"/>
    </row>
    <row r="66" spans="1:16" s="7" customFormat="1" ht="24.75" customHeight="1" outlineLevel="1" x14ac:dyDescent="0.25">
      <c r="A66" s="143">
        <v>19</v>
      </c>
      <c r="B66" s="122" t="s">
        <v>2689</v>
      </c>
      <c r="C66" s="124" t="s">
        <v>31</v>
      </c>
      <c r="D66" s="121" t="s">
        <v>2702</v>
      </c>
      <c r="E66" s="144">
        <v>40563</v>
      </c>
      <c r="F66" s="144">
        <v>40893</v>
      </c>
      <c r="G66" s="171">
        <f t="shared" si="1"/>
        <v>11</v>
      </c>
      <c r="H66" s="122" t="s">
        <v>2690</v>
      </c>
      <c r="I66" s="121" t="s">
        <v>1154</v>
      </c>
      <c r="J66" s="121" t="s">
        <v>709</v>
      </c>
      <c r="K66" s="123">
        <v>28900000</v>
      </c>
      <c r="L66" s="124" t="s">
        <v>1148</v>
      </c>
      <c r="M66" s="180">
        <v>1</v>
      </c>
      <c r="N66" s="124" t="s">
        <v>27</v>
      </c>
      <c r="O66" s="124" t="s">
        <v>1148</v>
      </c>
      <c r="P66" s="81"/>
    </row>
    <row r="67" spans="1:16" s="7" customFormat="1" ht="24.75" customHeight="1" outlineLevel="1" x14ac:dyDescent="0.25">
      <c r="A67" s="143">
        <v>20</v>
      </c>
      <c r="B67" s="122" t="s">
        <v>2689</v>
      </c>
      <c r="C67" s="124" t="s">
        <v>31</v>
      </c>
      <c r="D67" s="121" t="s">
        <v>2703</v>
      </c>
      <c r="E67" s="144">
        <v>40926</v>
      </c>
      <c r="F67" s="144">
        <v>41263</v>
      </c>
      <c r="G67" s="171">
        <f t="shared" ref="G67:G82" si="2">IF(AND(E67&lt;&gt;"",F67&lt;&gt;""),((F67-E67)/30),"")</f>
        <v>11.233333333333333</v>
      </c>
      <c r="H67" s="122" t="s">
        <v>2690</v>
      </c>
      <c r="I67" s="121" t="s">
        <v>1154</v>
      </c>
      <c r="J67" s="121" t="s">
        <v>709</v>
      </c>
      <c r="K67" s="123">
        <v>32800000</v>
      </c>
      <c r="L67" s="124" t="s">
        <v>1148</v>
      </c>
      <c r="M67" s="180">
        <v>1</v>
      </c>
      <c r="N67" s="124" t="s">
        <v>27</v>
      </c>
      <c r="O67" s="124" t="s">
        <v>1148</v>
      </c>
      <c r="P67" s="81"/>
    </row>
    <row r="68" spans="1:16" s="7" customFormat="1" ht="24.75" customHeight="1" outlineLevel="1" x14ac:dyDescent="0.25">
      <c r="A68" s="143">
        <v>21</v>
      </c>
      <c r="B68" s="122" t="s">
        <v>2689</v>
      </c>
      <c r="C68" s="124" t="s">
        <v>31</v>
      </c>
      <c r="D68" s="121" t="s">
        <v>2704</v>
      </c>
      <c r="E68" s="144">
        <v>41288</v>
      </c>
      <c r="F68" s="144">
        <v>41621</v>
      </c>
      <c r="G68" s="171">
        <f t="shared" si="2"/>
        <v>11.1</v>
      </c>
      <c r="H68" s="122" t="s">
        <v>2690</v>
      </c>
      <c r="I68" s="121" t="s">
        <v>1154</v>
      </c>
      <c r="J68" s="121" t="s">
        <v>709</v>
      </c>
      <c r="K68" s="123">
        <v>34300000</v>
      </c>
      <c r="L68" s="124" t="s">
        <v>1148</v>
      </c>
      <c r="M68" s="180">
        <v>1</v>
      </c>
      <c r="N68" s="124" t="s">
        <v>27</v>
      </c>
      <c r="O68" s="124" t="s">
        <v>1148</v>
      </c>
      <c r="P68" s="81"/>
    </row>
    <row r="69" spans="1:16" s="7" customFormat="1" ht="24.75" customHeight="1" outlineLevel="1" x14ac:dyDescent="0.25">
      <c r="A69" s="143">
        <v>22</v>
      </c>
      <c r="B69" s="122" t="s">
        <v>2689</v>
      </c>
      <c r="C69" s="124" t="s">
        <v>31</v>
      </c>
      <c r="D69" s="121" t="s">
        <v>2705</v>
      </c>
      <c r="E69" s="144">
        <v>41659</v>
      </c>
      <c r="F69" s="144">
        <v>41992</v>
      </c>
      <c r="G69" s="171">
        <f t="shared" si="2"/>
        <v>11.1</v>
      </c>
      <c r="H69" s="122" t="s">
        <v>2690</v>
      </c>
      <c r="I69" s="121" t="s">
        <v>1154</v>
      </c>
      <c r="J69" s="121" t="s">
        <v>709</v>
      </c>
      <c r="K69" s="123">
        <v>35830000</v>
      </c>
      <c r="L69" s="124" t="s">
        <v>1148</v>
      </c>
      <c r="M69" s="180">
        <v>1</v>
      </c>
      <c r="N69" s="124" t="s">
        <v>27</v>
      </c>
      <c r="O69" s="124" t="s">
        <v>1148</v>
      </c>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6"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2684</v>
      </c>
      <c r="E114" s="144">
        <v>44181</v>
      </c>
      <c r="F114" s="144">
        <v>44773</v>
      </c>
      <c r="G114" s="171">
        <f>IF(AND(E114&lt;&gt;"",F114&lt;&gt;""),((F114-E114)/30),"")</f>
        <v>19.733333333333334</v>
      </c>
      <c r="H114" s="122" t="s">
        <v>2685</v>
      </c>
      <c r="I114" s="121" t="s">
        <v>1154</v>
      </c>
      <c r="J114" s="121" t="s">
        <v>709</v>
      </c>
      <c r="K114" s="123">
        <v>967533848</v>
      </c>
      <c r="L114" s="102">
        <f>+IF(AND(K114&gt;0,O114="Ejecución"),(K114/877802)*Tabla283[[#This Row],[% participación]],IF(AND(K114&gt;0,O114&lt;&gt;"Ejecución"),"-",""))</f>
        <v>1102.2233351029047</v>
      </c>
      <c r="M114" s="124" t="s">
        <v>1148</v>
      </c>
      <c r="N114" s="180">
        <v>1</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+IF(AND(K115&gt;0,O115="Ejecución"),(K115/877802)*Tabla283[[#This Row],[% participación]],IF(AND(K115&gt;0,O115&lt;&gt;"Ejecución"),"-",""))</f>
        <v/>
      </c>
      <c r="M115" s="124"/>
      <c r="N115" s="180"/>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+IF(AND(K116&gt;0,O116="Ejecución"),(K116/877802)*Tabla283[[#This Row],[% participación]],IF(AND(K116&gt;0,O116&lt;&gt;"Ejecución"),"-",""))</f>
        <v/>
      </c>
      <c r="M116" s="124"/>
      <c r="N116" s="180"/>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+IF(AND(K117&gt;0,O117="Ejecución"),(K117/877802)*Tabla283[[#This Row],[% participación]],IF(AND(K117&gt;0,O117&lt;&gt;"Ejecución"),"-",""))</f>
        <v/>
      </c>
      <c r="M117" s="124"/>
      <c r="N117" s="180"/>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+IF(AND(K118&gt;0,O118="Ejecución"),(K118/877802)*Tabla283[[#This Row],[% participación]],IF(AND(K118&gt;0,O118&lt;&gt;"Ejecución"),"-",""))</f>
        <v/>
      </c>
      <c r="M118" s="124"/>
      <c r="N118" s="180" t="str">
        <f t="shared" ref="N118:N160" si="4">+IF(M118="No",1,IF(M118="Si","Ingrese %",""))</f>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+IF(AND(K119&gt;0,O119="Ejecución"),(K119/877802)*Tabla283[[#This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+IF(AND(K120&gt;0,O120="Ejecución"),(K120/877802)*Tabla283[[#This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+IF(AND(K121&gt;0,O121="Ejecución"),(K121/877802)*Tabla283[[#This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+IF(AND(K122&gt;0,O122="Ejecución"),(K122/877802)*Tabla283[[#This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3"/>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t="s">
        <v>2622</v>
      </c>
      <c r="O178" s="8"/>
      <c r="Q178" s="19"/>
      <c r="R178" s="19"/>
      <c r="S178" s="163" t="s">
        <v>2623</v>
      </c>
      <c r="T178" s="19"/>
      <c r="U178" s="19"/>
      <c r="V178" s="19"/>
      <c r="W178" s="19"/>
      <c r="X178" s="19"/>
      <c r="Y178" s="19"/>
      <c r="Z178" s="19"/>
      <c r="AA178" s="19"/>
      <c r="AB178" s="19"/>
    </row>
    <row r="179" spans="1:28" ht="23.25" x14ac:dyDescent="0.25">
      <c r="A179" s="9"/>
      <c r="B179" s="232" t="s">
        <v>2670</v>
      </c>
      <c r="C179" s="232"/>
      <c r="D179" s="232"/>
      <c r="E179" s="24">
        <v>0.02</v>
      </c>
      <c r="F179" s="177">
        <v>1.4999999999999999E-2</v>
      </c>
      <c r="G179" s="178">
        <f>IF(F179&gt;0,SUM(E179+F179),"")</f>
        <v>3.5000000000000003E-2</v>
      </c>
      <c r="H179" s="5"/>
      <c r="I179" s="223" t="s">
        <v>2674</v>
      </c>
      <c r="J179" s="224"/>
      <c r="K179" s="224"/>
      <c r="L179" s="225"/>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3.5000000000000003E-2</v>
      </c>
      <c r="D185" s="168" t="s">
        <v>2633</v>
      </c>
      <c r="E185" s="96">
        <f>+(C185*SUM(K20:K35))</f>
        <v>264922140.00000003</v>
      </c>
      <c r="F185" s="94"/>
      <c r="G185" s="95"/>
      <c r="H185" s="90"/>
      <c r="I185" s="92" t="s">
        <v>2632</v>
      </c>
      <c r="J185" s="183">
        <f>M179</f>
        <v>0.02</v>
      </c>
      <c r="K185" s="233" t="s">
        <v>2633</v>
      </c>
      <c r="L185" s="233"/>
      <c r="M185" s="96">
        <f>+J185*K20</f>
        <v>151384080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50"/>
      <c r="Q192" s="153"/>
      <c r="R192" s="154"/>
      <c r="S192" s="154"/>
      <c r="T192" s="153"/>
    </row>
    <row r="193" spans="1:18" x14ac:dyDescent="0.25">
      <c r="A193" s="9"/>
      <c r="C193" s="127">
        <v>43033</v>
      </c>
      <c r="D193" s="5"/>
      <c r="E193" s="126">
        <v>1479</v>
      </c>
      <c r="F193" s="5"/>
      <c r="G193" s="5"/>
      <c r="H193" s="146" t="s">
        <v>2681</v>
      </c>
      <c r="J193" s="5"/>
      <c r="K193" s="127">
        <v>44088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t="s">
        <v>2681</v>
      </c>
      <c r="D211" s="21"/>
      <c r="G211" s="27" t="s">
        <v>2625</v>
      </c>
      <c r="H211" s="194" t="s">
        <v>2682</v>
      </c>
      <c r="J211" s="27" t="s">
        <v>2627</v>
      </c>
      <c r="K211" s="194" t="s">
        <v>2682</v>
      </c>
      <c r="L211" s="21"/>
      <c r="M211" s="21"/>
      <c r="N211" s="21"/>
      <c r="O211" s="8"/>
    </row>
    <row r="212" spans="1:15" x14ac:dyDescent="0.25">
      <c r="A212" s="9"/>
      <c r="B212" s="27" t="s">
        <v>2624</v>
      </c>
      <c r="C212" s="193" t="s">
        <v>2681</v>
      </c>
      <c r="D212" s="21"/>
      <c r="G212" s="27" t="s">
        <v>2626</v>
      </c>
      <c r="H212" s="194">
        <v>3222049381</v>
      </c>
      <c r="J212" s="27" t="s">
        <v>2628</v>
      </c>
      <c r="K212" s="19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44194.889872453707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11" t="str">
        <f>HYPERLINK("#Integrante_3!A109","CAPACIDAD RESIDUAL")</f>
        <v>CAPACIDAD RESIDUAL</v>
      </c>
      <c r="F8" s="212"/>
      <c r="G8" s="213"/>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11" t="str">
        <f>HYPERLINK("#Integrante_3!A162","TALENTO HUMANO")</f>
        <v>TALENTO HUMANO</v>
      </c>
      <c r="F9" s="212"/>
      <c r="G9" s="213"/>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11" t="str">
        <f>HYPERLINK("#Integrante_3!F162","INFRAESTRUCTURA")</f>
        <v>INFRAESTRUCTURA</v>
      </c>
      <c r="F10" s="212"/>
      <c r="G10" s="213"/>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44194.889872453707</v>
      </c>
      <c r="W20" s="107">
        <f ca="1">NOW()</f>
        <v>44194.889872453707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4"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3"/>
      <c r="S175" s="19"/>
      <c r="T175" s="19"/>
      <c r="U175" s="19"/>
      <c r="V175" s="19"/>
      <c r="W175" s="19"/>
      <c r="X175" s="19"/>
      <c r="Y175" s="19"/>
      <c r="Z175" s="19"/>
      <c r="AA175" s="19"/>
      <c r="AB175" s="19"/>
    </row>
    <row r="176" spans="1:28" ht="23.25" x14ac:dyDescent="0.25">
      <c r="A176" s="9"/>
      <c r="B176" s="262"/>
      <c r="C176" s="263"/>
      <c r="D176" s="264"/>
      <c r="E176" s="163" t="s">
        <v>2621</v>
      </c>
      <c r="F176" s="163" t="s">
        <v>2622</v>
      </c>
      <c r="G176" s="163" t="s">
        <v>2623</v>
      </c>
      <c r="H176" s="5"/>
      <c r="I176" s="262"/>
      <c r="J176" s="263"/>
      <c r="K176" s="263"/>
      <c r="L176" s="264"/>
      <c r="M176" s="244"/>
      <c r="O176" s="8"/>
      <c r="Q176" s="19"/>
      <c r="R176" s="163" t="s">
        <v>2623</v>
      </c>
      <c r="S176" s="19"/>
      <c r="T176" s="19"/>
      <c r="U176" s="19"/>
      <c r="V176" s="19"/>
      <c r="W176" s="19"/>
      <c r="X176" s="19"/>
      <c r="Y176" s="19"/>
      <c r="Z176" s="19"/>
      <c r="AA176" s="19"/>
      <c r="AB176" s="19"/>
    </row>
    <row r="177" spans="1:28" ht="23.25" x14ac:dyDescent="0.25">
      <c r="A177" s="9"/>
      <c r="B177" s="232" t="s">
        <v>2670</v>
      </c>
      <c r="C177" s="232"/>
      <c r="D177" s="232"/>
      <c r="E177" s="24">
        <v>0.02</v>
      </c>
      <c r="F177" s="177"/>
      <c r="G177" s="178" t="str">
        <f>IF(F177&gt;0,SUM(E177+F177),"")</f>
        <v/>
      </c>
      <c r="H177" s="5"/>
      <c r="I177" s="223" t="s">
        <v>2674</v>
      </c>
      <c r="J177" s="224"/>
      <c r="K177" s="224"/>
      <c r="L177" s="22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2" t="str">
        <f>IF(F178&gt;0,SUM(E178+F178),"")</f>
        <v/>
      </c>
      <c r="H178" s="5"/>
      <c r="I178" s="223" t="s">
        <v>1169</v>
      </c>
      <c r="J178" s="224"/>
      <c r="K178" s="22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2" t="str">
        <f>IF(F179&gt;0,SUM(E179+F179),"")</f>
        <v/>
      </c>
      <c r="H179" s="5"/>
      <c r="I179" s="223" t="s">
        <v>1170</v>
      </c>
      <c r="J179" s="224"/>
      <c r="K179" s="22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2" t="str">
        <f>IF(F180&gt;0,SUM(E180+F180),"")</f>
        <v/>
      </c>
      <c r="H180" s="5"/>
      <c r="I180" s="223" t="s">
        <v>1171</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3" t="s">
        <v>2633</v>
      </c>
      <c r="L183" s="233"/>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8" t="s">
        <v>2641</v>
      </c>
      <c r="C190" s="248"/>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44194.889872453707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11" t="str">
        <f>HYPERLINK("#Integrante_4!A109","CAPACIDAD RESIDUAL")</f>
        <v>CAPACIDAD RESIDUAL</v>
      </c>
      <c r="F8" s="212"/>
      <c r="G8" s="213"/>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11" t="str">
        <f>HYPERLINK("#Integrante_4!A162","TALENTO HUMANO")</f>
        <v>TALENTO HUMANO</v>
      </c>
      <c r="F9" s="212"/>
      <c r="G9" s="213"/>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11" t="str">
        <f>HYPERLINK("#Integrante_4!F162","INFRAESTRUCTURA")</f>
        <v>INFRAESTRUCTURA</v>
      </c>
      <c r="F10" s="212"/>
      <c r="G10" s="213"/>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44194.889872453707</v>
      </c>
      <c r="W20" s="107">
        <f ca="1">NOW()</f>
        <v>44194.889872453707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3"/>
      <c r="S177" s="19"/>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c r="O178" s="8"/>
      <c r="Q178" s="19"/>
      <c r="R178" s="163" t="s">
        <v>2623</v>
      </c>
      <c r="S178" s="19"/>
      <c r="T178" s="19"/>
      <c r="U178" s="19"/>
      <c r="V178" s="19"/>
      <c r="W178" s="19"/>
      <c r="X178" s="19"/>
      <c r="Y178" s="19"/>
      <c r="Z178" s="19"/>
      <c r="AA178" s="19"/>
      <c r="AB178" s="19"/>
    </row>
    <row r="179" spans="1:28" ht="23.25" x14ac:dyDescent="0.25">
      <c r="A179" s="9"/>
      <c r="B179" s="232" t="s">
        <v>2670</v>
      </c>
      <c r="C179" s="232"/>
      <c r="D179" s="232"/>
      <c r="E179" s="24">
        <v>0.02</v>
      </c>
      <c r="F179" s="177"/>
      <c r="G179" s="178" t="str">
        <f>IF(F179&gt;0,SUM(E179+F179),"")</f>
        <v/>
      </c>
      <c r="H179" s="5"/>
      <c r="I179" s="223" t="s">
        <v>2674</v>
      </c>
      <c r="J179" s="224"/>
      <c r="K179" s="224"/>
      <c r="L179" s="22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3" t="s">
        <v>2633</v>
      </c>
      <c r="L185" s="233"/>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44194.889872453707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11" t="str">
        <f>HYPERLINK("#Integrante_5!A109","CAPACIDAD RESIDUAL")</f>
        <v>CAPACIDAD RESIDUAL</v>
      </c>
      <c r="F8" s="212"/>
      <c r="G8" s="213"/>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11" t="str">
        <f>HYPERLINK("#Integrante_5!A162","TALENTO HUMANO")</f>
        <v>TALENTO HUMANO</v>
      </c>
      <c r="F9" s="212"/>
      <c r="G9" s="213"/>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11" t="str">
        <f>HYPERLINK("#Integrante_5!F162","INFRAESTRUCTURA")</f>
        <v>INFRAESTRUCTURA</v>
      </c>
      <c r="F10" s="212"/>
      <c r="G10" s="213"/>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44194.889872453707</v>
      </c>
      <c r="W20" s="107">
        <f ca="1">NOW()</f>
        <v>44194.889872453707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4"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3"/>
      <c r="T175" s="19"/>
      <c r="U175" s="19"/>
      <c r="V175" s="19"/>
      <c r="W175" s="19"/>
      <c r="X175" s="19"/>
      <c r="Y175" s="19"/>
      <c r="Z175" s="19"/>
      <c r="AA175" s="19"/>
      <c r="AB175" s="19"/>
    </row>
    <row r="176" spans="1:28" ht="23.25" x14ac:dyDescent="0.25">
      <c r="A176" s="9"/>
      <c r="B176" s="262"/>
      <c r="C176" s="263"/>
      <c r="D176" s="264"/>
      <c r="E176" s="163" t="s">
        <v>2621</v>
      </c>
      <c r="F176" s="163" t="s">
        <v>2622</v>
      </c>
      <c r="G176" s="163" t="s">
        <v>2623</v>
      </c>
      <c r="H176" s="5"/>
      <c r="I176" s="262"/>
      <c r="J176" s="263"/>
      <c r="K176" s="263"/>
      <c r="L176" s="264"/>
      <c r="M176" s="244"/>
      <c r="O176" s="8"/>
      <c r="Q176" s="19"/>
      <c r="R176" s="19"/>
      <c r="S176" s="163" t="s">
        <v>2623</v>
      </c>
      <c r="T176" s="19"/>
      <c r="U176" s="19"/>
      <c r="V176" s="19"/>
      <c r="W176" s="19"/>
      <c r="X176" s="19"/>
      <c r="Y176" s="19"/>
      <c r="Z176" s="19"/>
      <c r="AA176" s="19"/>
      <c r="AB176" s="19"/>
    </row>
    <row r="177" spans="1:28" ht="23.25" x14ac:dyDescent="0.25">
      <c r="A177" s="9"/>
      <c r="B177" s="232" t="s">
        <v>2670</v>
      </c>
      <c r="C177" s="232"/>
      <c r="D177" s="232"/>
      <c r="E177" s="24">
        <v>0.02</v>
      </c>
      <c r="F177" s="177"/>
      <c r="G177" s="178" t="str">
        <f>IF(F177&gt;0,SUM(E177+F177),"")</f>
        <v/>
      </c>
      <c r="H177" s="5"/>
      <c r="I177" s="223" t="s">
        <v>2672</v>
      </c>
      <c r="J177" s="224"/>
      <c r="K177" s="224"/>
      <c r="L177" s="22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2" t="str">
        <f>IF(F178&gt;0,SUM(E178+F178),"")</f>
        <v/>
      </c>
      <c r="H178" s="5"/>
      <c r="I178" s="223" t="s">
        <v>1169</v>
      </c>
      <c r="J178" s="224"/>
      <c r="K178" s="22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2" t="str">
        <f>IF(F179&gt;0,SUM(E179+F179),"")</f>
        <v/>
      </c>
      <c r="H179" s="5"/>
      <c r="I179" s="223" t="s">
        <v>1170</v>
      </c>
      <c r="J179" s="224"/>
      <c r="K179" s="22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2" t="str">
        <f>IF(F180&gt;0,SUM(E180+F180),"")</f>
        <v/>
      </c>
      <c r="H180" s="5"/>
      <c r="I180" s="223" t="s">
        <v>1171</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3" t="s">
        <v>2633</v>
      </c>
      <c r="L183" s="233"/>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8" t="s">
        <v>2641</v>
      </c>
      <c r="C190" s="248"/>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44194.889872453707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11" t="str">
        <f>HYPERLINK("#Integrante_6!A109","CAPACIDAD RESIDUAL")</f>
        <v>CAPACIDAD RESIDUAL</v>
      </c>
      <c r="F8" s="212"/>
      <c r="G8" s="213"/>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11" t="str">
        <f>HYPERLINK("#Integrante_6!A162","TALENTO HUMANO")</f>
        <v>TALENTO HUMANO</v>
      </c>
      <c r="F9" s="212"/>
      <c r="G9" s="213"/>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11" t="str">
        <f>HYPERLINK("#Integrante_6!F162","INFRAESTRUCTURA")</f>
        <v>INFRAESTRUCTURA</v>
      </c>
      <c r="F10" s="212"/>
      <c r="G10" s="213"/>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44194.889872453707</v>
      </c>
      <c r="W20" s="107">
        <f ca="1">NOW()</f>
        <v>44194.889872453707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3"/>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c r="O178" s="8"/>
      <c r="Q178" s="19"/>
      <c r="R178" s="19"/>
      <c r="S178" s="163" t="s">
        <v>2623</v>
      </c>
      <c r="T178" s="19"/>
      <c r="U178" s="19"/>
      <c r="V178" s="19"/>
      <c r="W178" s="19"/>
      <c r="X178" s="19"/>
      <c r="Y178" s="19"/>
      <c r="Z178" s="19"/>
      <c r="AA178" s="19"/>
      <c r="AB178" s="19"/>
    </row>
    <row r="179" spans="1:28" ht="23.25" x14ac:dyDescent="0.25">
      <c r="A179" s="9"/>
      <c r="B179" s="232" t="s">
        <v>2670</v>
      </c>
      <c r="C179" s="232"/>
      <c r="D179" s="232"/>
      <c r="E179" s="24">
        <v>0.02</v>
      </c>
      <c r="F179" s="177"/>
      <c r="G179" s="178" t="str">
        <f>IF(F179&gt;0,SUM(E179+F179),"")</f>
        <v/>
      </c>
      <c r="H179" s="5"/>
      <c r="I179" s="223" t="s">
        <v>2672</v>
      </c>
      <c r="J179" s="224"/>
      <c r="K179" s="224"/>
      <c r="L179" s="22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3" t="s">
        <v>2633</v>
      </c>
      <c r="L185" s="233"/>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metadata/properties"/>
    <ds:schemaRef ds:uri="4fb10211-09fb-4e80-9f0b-184718d5d98c"/>
    <ds:schemaRef ds:uri="http://purl.org/dc/dcmitype/"/>
    <ds:schemaRef ds:uri="http://schemas.microsoft.com/office/2006/documentManagement/types"/>
    <ds:schemaRef ds:uri="http://www.w3.org/XML/1998/namespace"/>
    <ds:schemaRef ds:uri="http://schemas.microsoft.com/office/infopath/2007/PartnerControl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2020-12-30T02:18:50Z</cp:lastPrinted>
  <dcterms:created xsi:type="dcterms:W3CDTF">2020-10-14T21:57:42Z</dcterms:created>
  <dcterms:modified xsi:type="dcterms:W3CDTF">2020-12-30T02:25:27Z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