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 10\Documents\FUNDASERVIT\MANIFESTACIONES\"/>
    </mc:Choice>
  </mc:AlternateContent>
  <xr:revisionPtr revIDLastSave="0" documentId="8_{A5D7EE5E-57C9-480B-A043-11547DF8D2B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<sst xmlns="http://schemas.openxmlformats.org/spreadsheetml/2006/main" count="3112" uniqueCount="2701">
  <si>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</si>
  <si>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</si>
  <si>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</si>
  <si>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</si>
  <si>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</si>
  <si>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</si>
  <si>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</si>
  <si>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</si>
  <si>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</si>
  <si>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</si>
  <si>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</si>
  <si>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</si>
  <si>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</si>
  <si>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</si>
  <si>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</si>
  <si>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</si>
  <si>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</si>
  <si>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</si>
  <si>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</si>
  <si>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</si>
  <si>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</si>
  <si>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</si>
  <si>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</si>
  <si>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</si>
  <si>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</si>
  <si>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</si>
  <si>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</si>
  <si>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</si>
  <si>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</si>
  <si>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</si>
  <si>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</si>
  <si>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</si>
  <si>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</si>
  <si>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</si>
  <si>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</si>
  <si>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</si>
  <si>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</si>
  <si>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</si>
  <si>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</si>
  <si>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</si>
  <si>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</si>
  <si>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</si>
  <si>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</si>
  <si>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</si>
  <si>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</si>
  <si>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</si>
  <si>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</si>
  <si>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</si>
  <si>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</si>
  <si>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</si>
  <si>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</si>
  <si>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</si>
  <si>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</si>
  <si>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</si>
  <si>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</si>
  <si>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</si>
  <si>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</si>
  <si>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</si>
  <si>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</si>
  <si>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</si>
  <si>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</si>
  <si>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</si>
  <si>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</si>
  <si>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</si>
  <si>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</si>
  <si>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</si>
  <si>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</si>
  <si>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</si>
  <si>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</si>
  <si>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</si>
  <si>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</si>
  <si>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</si>
  <si>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</si>
  <si>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</si>
  <si>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</si>
  <si>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</si>
  <si>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</si>
  <si>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</si>
  <si>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</si>
  <si>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</si>
  <si>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</si>
  <si>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</si>
  <si>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</si>
  <si>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</si>
  <si>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</si>
  <si>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</si>
  <si>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</si>
  <si>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</si>
  <si>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</si>
  <si>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</si>
  <si>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</si>
  <si>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</si>
  <si>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</si>
  <si>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</si>
  <si>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</si>
  <si>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</si>
  <si>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</si>
  <si>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</si>
  <si>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</si>
  <si>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</si>
  <si>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</si>
  <si>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</si>
  <si>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</si>
  <si>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</si>
  <si>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</si>
  <si>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</si>
  <si>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</si>
  <si>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</si>
  <si>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</si>
  <si>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</si>
  <si>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</si>
  <si>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</si>
  <si>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</si>
  <si>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</si>
  <si>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</si>
  <si>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</si>
  <si>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</si>
  <si>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</si>
  <si>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</si>
  <si>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</si>
  <si>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</si>
  <si>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</si>
  <si>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</si>
  <si>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</si>
  <si>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</si>
  <si>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</si>
  <si>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</si>
  <si>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</si>
  <si>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</si>
  <si>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</si>
  <si>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</si>
  <si>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</si>
  <si>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</si>
  <si>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</si>
  <si>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</si>
  <si>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</si>
  <si>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</si>
  <si>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</si>
  <si>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</si>
  <si>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</si>
  <si>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</si>
  <si>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</si>
  <si>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</si>
  <si>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</si>
  <si>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</si>
  <si>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</si>
  <si>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</si>
  <si>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</si>
  <si>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</si>
  <si>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</si>
  <si>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</si>
  <si>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</si>
  <si>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</si>
  <si>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</si>
  <si>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</si>
  <si>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</si>
  <si>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</si>
  <si>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</si>
  <si>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</si>
  <si>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</si>
  <si>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</si>
  <si>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</si>
  <si>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</si>
  <si>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</si>
  <si>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</si>
  <si>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</si>
  <si>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</si>
  <si>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</si>
  <si>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</si>
  <si>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</si>
  <si>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</si>
  <si>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</si>
  <si>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</si>
  <si>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</si>
  <si>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</si>
  <si>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</si>
  <si>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</si>
  <si>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</si>
  <si>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</si>
  <si>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</si>
  <si>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</si>
  <si>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</si>
  <si>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</si>
  <si>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</si>
  <si>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</si>
  <si>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</si>
  <si>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</si>
  <si>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</si>
  <si>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</si>
  <si>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</si>
  <si>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</si>
  <si>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</si>
  <si>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</si>
  <si>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</si>
  <si>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</si>
  <si>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</si>
  <si>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</si>
  <si>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</si>
  <si>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</si>
  <si>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</si>
  <si>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</si>
  <si>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</si>
  <si>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</si>
  <si>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</si>
  <si>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</si>
  <si>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</si>
  <si>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</si>
  <si>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</si>
  <si>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</si>
  <si>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</si>
  <si>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</si>
  <si>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</si>
  <si>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</si>
  <si>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</si>
  <si>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</si>
  <si>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</si>
  <si>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</si>
  <si>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</si>
  <si>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</si>
  <si>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</si>
  <si>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</si>
  <si>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</si>
  <si>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</si>
  <si>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</si>
  <si>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</si>
  <si>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</si>
  <si>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</si>
  <si>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</si>
  <si>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</si>
  <si>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</si>
  <si>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</si>
  <si>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</si>
  <si>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</si>
  <si>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</si>
  <si>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</si>
  <si>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</si>
  <si>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</si>
  <si>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</si>
  <si>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</si>
  <si>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</si>
  <si>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</si>
  <si>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</si>
  <si>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</si>
  <si>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</si>
  <si>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</si>
  <si>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</si>
  <si>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</si>
  <si>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</si>
  <si>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</si>
  <si>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</si>
  <si>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</si>
  <si>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</si>
  <si>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</si>
  <si>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</si>
  <si>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</si>
  <si>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</si>
  <si>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</si>
  <si>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</si>
  <si>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</si>
  <si>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</si>
  <si>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</si>
  <si>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</si>
  <si>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</si>
  <si>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</si>
  <si>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</si>
  <si>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</si>
  <si>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</si>
  <si>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</si>
  <si>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</si>
  <si>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</si>
  <si>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</si>
  <si>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</si>
  <si>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</si>
  <si>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</si>
  <si>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</si>
  <si>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</si>
  <si>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</si>
  <si>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</si>
  <si>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</si>
  <si>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</si>
  <si>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</si>
  <si>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</si>
  <si>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</si>
  <si>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</si>
  <si>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</si>
  <si>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</si>
  <si>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</si>
  <si>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</si>
  <si>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</si>
  <si>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</si>
  <si>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</si>
  <si>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</si>
  <si>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</si>
  <si>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</si>
  <si>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</si>
  <si>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</si>
  <si>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</si>
  <si>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</si>
  <si>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</si>
  <si>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</si>
  <si>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</si>
  <si>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</si>
  <si>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</si>
  <si>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</si>
  <si>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</si>
  <si>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</si>
  <si>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</si>
  <si>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</si>
  <si>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</si>
  <si>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</si>
  <si>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</si>
  <si>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</si>
  <si>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</si>
  <si>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</si>
  <si>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</si>
  <si>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</si>
  <si>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</si>
  <si>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</si>
  <si>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</si>
  <si>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</si>
  <si>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</si>
  <si>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</si>
  <si>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</si>
  <si>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</si>
  <si>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</si>
  <si>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</si>
  <si>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</si>
  <si>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</si>
  <si>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</si>
  <si>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</si>
  <si>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</si>
  <si>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</si>
  <si>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</si>
  <si>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</si>
  <si>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</si>
  <si>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</si>
  <si>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</si>
  <si>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</si>
  <si>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</si>
  <si>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</si>
  <si>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</si>
  <si>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</si>
  <si>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</si>
  <si>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</si>
  <si>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</si>
  <si>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</si>
  <si>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</si>
  <si>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</si>
  <si>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</si>
  <si>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</si>
  <si>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</si>
  <si>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</si>
  <si>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</si>
  <si>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</si>
  <si>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</si>
  <si>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</si>
  <si>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</si>
  <si>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</si>
  <si>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</si>
  <si>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</si>
  <si>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</si>
  <si>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</si>
  <si>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</si>
  <si>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</si>
  <si>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</si>
  <si>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</si>
  <si>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</si>
  <si>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</si>
  <si>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</si>
  <si>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</si>
  <si>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</si>
  <si>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</si>
  <si>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</si>
  <si>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</si>
  <si>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</si>
  <si>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</si>
  <si>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</si>
  <si>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</si>
  <si>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</si>
  <si>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</si>
  <si>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</si>
  <si>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</si>
  <si>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</si>
  <si>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</si>
  <si>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</si>
  <si>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</si>
  <si>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</si>
  <si>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</si>
  <si>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</si>
  <si>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</si>
  <si>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</si>
  <si>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</si>
  <si>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</si>
  <si>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</si>
  <si>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</si>
  <si>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</si>
  <si>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</si>
  <si>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</si>
  <si>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</si>
  <si>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</si>
  <si>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</si>
  <si>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</si>
  <si>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</si>
  <si>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</si>
  <si>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</si>
  <si>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</si>
  <si>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</si>
  <si>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</si>
  <si>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</si>
  <si>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</si>
  <si>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</si>
  <si>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</si>
  <si>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</si>
  <si>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</si>
  <si>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</si>
  <si>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</si>
  <si>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</si>
  <si>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</si>
  <si>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</si>
  <si>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</si>
  <si>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</si>
  <si>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</si>
  <si>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</si>
  <si>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</si>
  <si>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</si>
  <si>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</si>
  <si>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</si>
  <si>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</si>
  <si>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</si>
  <si>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</si>
  <si>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</si>
  <si>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</si>
  <si>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</si>
  <si>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</si>
  <si>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</si>
  <si>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</si>
  <si>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</si>
  <si>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</si>
  <si>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</si>
  <si>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</si>
  <si>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</si>
  <si>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</si>
  <si>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</si>
  <si>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</si>
  <si>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</si>
  <si>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</si>
  <si>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</si>
  <si>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</si>
  <si>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</si>
  <si>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</si>
  <si>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</si>
  <si>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</si>
  <si>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</si>
  <si>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</si>
  <si>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</si>
  <si>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</si>
  <si>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</si>
  <si>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</si>
  <si>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</si>
  <si>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</si>
  <si>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</si>
  <si>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</si>
  <si>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</si>
  <si>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</si>
  <si>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</si>
  <si>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</si>
  <si>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</si>
  <si>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</si>
  <si>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</si>
  <si>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</si>
  <si>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</si>
  <si>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</si>
  <si>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</si>
  <si>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</si>
  <si>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</si>
  <si>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</si>
  <si>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</si>
  <si>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</si>
  <si>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</si>
  <si>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</si>
  <si>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</si>
  <si>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</si>
  <si>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</si>
  <si>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</si>
  <si>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</si>
  <si>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</si>
  <si>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</si>
  <si>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</si>
  <si>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</si>
  <si>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</si>
  <si>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</si>
  <si>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</si>
  <si>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</si>
  <si>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</si>
  <si>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</si>
  <si>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</si>
  <si>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</si>
  <si>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</si>
  <si>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</si>
  <si>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</si>
  <si>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</si>
  <si>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</si>
  <si>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</si>
  <si>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</si>
  <si>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</si>
  <si>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</si>
  <si>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</si>
  <si>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</si>
  <si>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</si>
  <si>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</si>
  <si>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</si>
  <si>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</si>
  <si>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</si>
  <si>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</si>
  <si>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</si>
  <si>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</si>
  <si>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</si>
  <si>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</si>
  <si>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</si>
  <si>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</si>
  <si>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</si>
  <si>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</si>
  <si>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</si>
  <si>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</si>
  <si>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</si>
  <si>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</si>
  <si>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</si>
  <si>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</si>
  <si>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</si>
  <si>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</si>
  <si>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</si>
  <si>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</si>
  <si>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</si>
  <si>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</si>
  <si>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</si>
  <si>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</si>
  <si>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</si>
  <si>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</si>
  <si>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</si>
  <si>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</si>
  <si>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</si>
  <si>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</si>
  <si>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</si>
  <si>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</si>
  <si>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</si>
  <si>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</si>
  <si>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</si>
  <si>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</si>
  <si>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</si>
  <si>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</si>
  <si>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</si>
  <si>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</si>
  <si>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</si>
  <si>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</si>
  <si>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</si>
  <si>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</si>
  <si>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</si>
  <si>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</si>
  <si>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</si>
  <si>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</si>
  <si>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</si>
  <si>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</si>
  <si>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</si>
  <si>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</si>
  <si>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</si>
  <si>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</si>
  <si>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</si>
  <si>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</si>
  <si>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</si>
  <si>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</si>
  <si>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</si>
  <si>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</si>
  <si>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</si>
  <si>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</si>
  <si>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</si>
  <si>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</si>
  <si>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</si>
  <si>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</si>
  <si>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</si>
  <si>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</si>
  <si>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</si>
  <si>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</si>
  <si>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</si>
  <si>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</si>
  <si>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</si>
  <si>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</si>
  <si>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</si>
  <si>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</si>
  <si>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</si>
  <si>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</si>
  <si>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</si>
  <si>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</si>
  <si>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</si>
  <si>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</si>
  <si>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</si>
  <si>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</si>
  <si>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</si>
  <si>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</si>
  <si>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</si>
  <si>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</si>
  <si>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</si>
  <si>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</si>
  <si>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</si>
  <si>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</si>
  <si>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</si>
  <si>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</si>
  <si>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</si>
  <si>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</si>
  <si>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</si>
  <si>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</si>
  <si>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</si>
  <si>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</si>
  <si>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</si>
  <si>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</si>
  <si>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</si>
  <si>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</si>
  <si>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</si>
  <si>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</si>
  <si>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</si>
  <si>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</si>
  <si>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</si>
  <si>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</si>
  <si>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</si>
  <si>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</si>
  <si>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</si>
  <si>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</si>
  <si>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</si>
  <si>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</si>
  <si>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</si>
  <si>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</si>
  <si>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</si>
  <si>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</si>
  <si>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</si>
  <si>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</si>
  <si>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</si>
  <si>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</si>
  <si>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</si>
  <si>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</si>
  <si>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</si>
  <si>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</si>
  <si>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</si>
  <si>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</si>
  <si>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</si>
  <si>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</si>
  <si>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</si>
  <si>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</si>
  <si>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</si>
  <si>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</si>
  <si>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</si>
  <si>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</si>
  <si>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</si>
  <si>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</si>
  <si>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</si>
  <si>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</si>
  <si>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</si>
  <si>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</si>
  <si>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</si>
  <si>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</si>
  <si>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</si>
  <si>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</si>
  <si>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</si>
  <si>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</si>
  <si>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</si>
  <si>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</si>
  <si>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</si>
  <si>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</si>
  <si>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</si>
  <si>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</si>
  <si>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</si>
  <si>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</si>
  <si>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</si>
  <si>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</si>
  <si>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</si>
  <si>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</si>
  <si>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</si>
  <si>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</si>
  <si>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</si>
  <si>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</si>
  <si>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</si>
  <si>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</si>
  <si>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</si>
  <si>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</si>
  <si>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</si>
  <si>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</si>
  <si>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</si>
  <si>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</si>
  <si>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</si>
  <si>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</si>
  <si>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</si>
  <si>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</si>
  <si>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</si>
  <si>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</si>
  <si>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</si>
  <si>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</si>
  <si>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</si>
  <si>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</si>
  <si>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</si>
  <si>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</si>
  <si>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</si>
  <si>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</si>
  <si>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</si>
  <si>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</si>
  <si>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</si>
  <si>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</si>
  <si>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</si>
  <si>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</si>
  <si>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</si>
  <si>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</si>
  <si>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</si>
  <si>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</si>
  <si>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</si>
  <si>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</si>
  <si>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</si>
  <si>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</si>
  <si>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</si>
  <si>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</si>
  <si>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</si>
  <si>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</si>
  <si>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</si>
  <si>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</si>
  <si>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</si>
  <si>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</si>
  <si>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</si>
  <si>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</si>
  <si>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</si>
  <si>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</si>
  <si>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</si>
  <si>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</si>
  <si>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</si>
  <si>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</si>
  <si>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</si>
  <si>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</si>
  <si>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</si>
  <si>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</si>
  <si>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</si>
  <si>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</si>
  <si>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</si>
  <si>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</si>
  <si>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</si>
  <si>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</si>
  <si>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</si>
  <si>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</si>
  <si>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</si>
  <si>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</si>
  <si>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</si>
  <si>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</si>
  <si>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</si>
  <si>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</si>
  <si>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</si>
  <si>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</si>
  <si>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</si>
  <si>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</si>
  <si>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</si>
  <si>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</si>
  <si>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</si>
  <si>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</si>
  <si>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</si>
  <si>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</si>
  <si>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</si>
  <si>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</si>
  <si>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</si>
  <si>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</si>
  <si>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</si>
  <si>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</si>
  <si>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</si>
  <si>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</si>
  <si>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</si>
  <si>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</si>
  <si>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</si>
  <si>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</si>
  <si>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</si>
  <si>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</si>
  <si>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</si>
  <si>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</si>
  <si>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</si>
  <si>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</si>
  <si>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</si>
  <si>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</si>
  <si>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</si>
  <si>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</si>
  <si>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</si>
  <si>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</si>
  <si>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</si>
  <si>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</si>
  <si>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</si>
  <si>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</si>
  <si>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</si>
  <si>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</si>
  <si>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</si>
  <si>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</si>
  <si>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</si>
  <si>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</si>
  <si>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</si>
  <si>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</si>
  <si>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</si>
  <si>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</si>
  <si>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</si>
  <si>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</si>
  <si>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</si>
  <si>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</si>
  <si>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</si>
  <si>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</si>
  <si>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</si>
  <si>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</si>
  <si>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</si>
  <si>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</si>
  <si>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</si>
  <si>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</si>
  <si>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</si>
  <si>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</si>
  <si>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</si>
  <si>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</si>
  <si>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</si>
  <si>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</si>
  <si>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</si>
  <si>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</si>
  <si>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</si>
  <si>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</si>
  <si>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</si>
  <si>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</si>
  <si>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</si>
  <si>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</si>
  <si>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</si>
  <si>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</si>
  <si>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</si>
  <si>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</si>
  <si>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</si>
  <si>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</si>
  <si>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</si>
  <si>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</si>
  <si>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</si>
  <si>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</si>
  <si>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</si>
  <si>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</si>
  <si>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</si>
  <si>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</si>
  <si>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</si>
  <si>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</si>
  <si>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</si>
  <si>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</si>
  <si>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</si>
  <si>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</si>
  <si>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</si>
  <si>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</si>
  <si>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</si>
  <si>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</si>
  <si>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</si>
  <si>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</si>
  <si>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</si>
  <si>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</si>
  <si>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</si>
  <si>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</si>
  <si>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</si>
  <si>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</si>
  <si>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</si>
  <si>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</si>
  <si>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</si>
  <si>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</si>
  <si>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</si>
  <si>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</si>
  <si>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</si>
  <si>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</si>
  <si>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</si>
  <si>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</si>
  <si>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</si>
  <si>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</si>
  <si>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</si>
  <si>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</si>
  <si>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</si>
  <si>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</si>
  <si>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</si>
  <si>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</si>
  <si>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</si>
  <si>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</si>
  <si>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</si>
  <si>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</si>
  <si>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</si>
  <si>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</si>
  <si>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</si>
  <si>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</si>
  <si>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</si>
  <si>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</si>
  <si>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</si>
  <si>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</si>
  <si>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</si>
  <si>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</si>
  <si>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</si>
  <si>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</si>
  <si>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</si>
  <si>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</si>
  <si>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</si>
  <si>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</si>
  <si>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</si>
  <si>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</si>
  <si>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</si>
  <si>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</si>
  <si>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</si>
  <si>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</si>
  <si>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</si>
  <si>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</si>
  <si>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</si>
  <si>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</si>
  <si>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</si>
  <si>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</si>
  <si>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</si>
  <si>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</si>
  <si>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</si>
  <si>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</si>
  <si>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</si>
  <si>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</si>
  <si>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</si>
  <si>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</si>
  <si>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</si>
  <si>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</si>
  <si>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</si>
  <si>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</si>
  <si>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</si>
  <si>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</si>
  <si>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</si>
  <si>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</si>
  <si>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</si>
  <si>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</si>
  <si>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</si>
  <si>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</si>
  <si>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</si>
  <si>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</si>
  <si>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</si>
  <si>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</si>
  <si>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</si>
  <si>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</si>
  <si>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</si>
  <si>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</si>
  <si>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</si>
  <si>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</si>
  <si>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</si>
  <si>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</si>
  <si>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</si>
  <si>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</si>
  <si>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</si>
  <si>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</si>
  <si>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</si>
  <si>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</si>
  <si>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</si>
  <si>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</si>
  <si>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</si>
  <si>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</si>
  <si>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</si>
  <si>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</si>
  <si>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</si>
  <si>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</si>
  <si>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</si>
  <si>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</si>
  <si>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</si>
  <si>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</si>
  <si>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</si>
  <si>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</si>
  <si>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</si>
  <si>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</si>
  <si>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</si>
  <si>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</si>
  <si>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</si>
  <si>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</si>
  <si>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</si>
  <si>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</si>
  <si>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</si>
  <si>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</si>
  <si>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</si>
  <si>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</si>
  <si>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</si>
  <si>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</si>
  <si>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</si>
  <si>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</si>
  <si>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</si>
  <si>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</si>
  <si>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</si>
  <si>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</si>
  <si>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</si>
  <si>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</si>
  <si>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</si>
  <si>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</si>
  <si>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</si>
  <si>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</si>
  <si>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</si>
  <si>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</si>
  <si>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</si>
  <si>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</si>
  <si>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</si>
  <si>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</si>
  <si>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</si>
  <si>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</si>
  <si>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</si>
  <si>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</si>
  <si>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</si>
  <si>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</si>
  <si>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</si>
  <si>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</si>
  <si>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</si>
  <si>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</si>
  <si>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</si>
  <si>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</si>
  <si>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</si>
  <si>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</si>
  <si>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</si>
  <si>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</si>
  <si>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</si>
  <si>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</si>
  <si>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</si>
  <si>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</si>
  <si>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</si>
  <si>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</si>
  <si>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</si>
  <si>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</si>
  <si>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</si>
  <si>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</si>
  <si>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</si>
  <si>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</si>
  <si>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</si>
  <si>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</si>
  <si>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</si>
  <si>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</si>
  <si>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</si>
  <si>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</si>
  <si>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</si>
  <si>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</si>
  <si>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</si>
  <si>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</si>
  <si>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</si>
  <si>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</si>
  <si>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</si>
  <si>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</si>
  <si>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</si>
  <si>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</si>
  <si>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</si>
  <si>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</si>
  <si>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</si>
  <si>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</si>
  <si>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</si>
  <si>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</si>
  <si>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</si>
  <si>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</si>
  <si>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</si>
  <si>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</si>
  <si>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</si>
  <si>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</si>
  <si>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</si>
  <si>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</si>
  <si>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</si>
  <si>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</si>
  <si>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</si>
  <si>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</si>
  <si>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</si>
  <si>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</si>
  <si>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</si>
  <si>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</si>
  <si>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</si>
  <si>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</si>
  <si>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</si>
  <si>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</si>
  <si>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</si>
  <si>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</si>
  <si>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</si>
  <si>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</si>
  <si>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</si>
  <si>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</si>
  <si>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</si>
  <si>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</si>
  <si>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</si>
  <si>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</si>
  <si>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</si>
  <si>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</si>
  <si>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</si>
  <si>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</si>
  <si>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</si>
  <si>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</si>
  <si>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</si>
  <si>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</si>
  <si>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</si>
  <si>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</si>
  <si>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</si>
  <si>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</si>
  <si>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</si>
  <si>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</si>
  <si>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</si>
  <si>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</si>
  <si>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</si>
  <si>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</si>
  <si>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</si>
  <si>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</si>
  <si>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</si>
  <si>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</si>
  <si>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</si>
  <si>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</si>
  <si>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</si>
  <si>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</si>
  <si>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</si>
  <si>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</si>
  <si>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</si>
  <si>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</si>
  <si>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</si>
  <si>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</si>
  <si>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</si>
  <si>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</si>
  <si>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</si>
  <si>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</si>
  <si>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</si>
  <si>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</si>
  <si>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</si>
  <si>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</si>
  <si>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</si>
  <si>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</si>
  <si>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</si>
  <si>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</si>
  <si>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</si>
  <si>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</si>
  <si>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</si>
  <si>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</si>
  <si>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</si>
  <si>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</si>
  <si>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</si>
  <si>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</si>
  <si>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</si>
  <si>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</si>
  <si>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</si>
  <si>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</si>
  <si>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</si>
  <si>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</si>
  <si>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</si>
  <si>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</si>
  <si>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</si>
  <si>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</si>
  <si>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</si>
  <si>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</si>
  <si>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</si>
  <si>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</si>
  <si>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</si>
  <si>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</si>
  <si>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</si>
  <si>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</si>
  <si>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</si>
  <si>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</si>
  <si>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</si>
  <si>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</si>
  <si>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</si>
  <si>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</si>
  <si>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</si>
  <si>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</si>
  <si>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</si>
  <si>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</si>
  <si>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</si>
  <si>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</si>
  <si>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</si>
  <si>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</si>
  <si>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</si>
  <si>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</si>
  <si>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</si>
  <si>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</si>
  <si>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</si>
  <si>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</si>
  <si>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</si>
  <si>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</si>
  <si>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</si>
  <si>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</si>
  <si>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</si>
  <si>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</si>
  <si>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</si>
  <si>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</si>
  <si>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</si>
  <si>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</si>
  <si>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</si>
  <si>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</si>
  <si>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</si>
  <si>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</si>
  <si>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</si>
  <si>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</si>
  <si>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</si>
  <si>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</si>
  <si>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</si>
  <si>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</si>
  <si>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</si>
  <si>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</si>
  <si>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</si>
  <si>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</si>
  <si>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</si>
  <si>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</si>
  <si>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</si>
  <si>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</si>
  <si>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</si>
  <si>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</si>
  <si>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</si>
  <si>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</si>
  <si>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</si>
  <si>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</si>
  <si>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</si>
  <si>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</si>
  <si>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</si>
  <si>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</si>
  <si>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</si>
  <si>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</si>
  <si>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</si>
  <si>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</si>
  <si>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</si>
  <si>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</si>
  <si>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</si>
  <si>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</si>
  <si>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</si>
  <si>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</si>
  <si>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</si>
  <si>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</si>
  <si>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</si>
  <si>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</si>
  <si>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</si>
  <si>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</si>
  <si>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</si>
  <si>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</si>
  <si>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</si>
  <si>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</si>
  <si>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</si>
  <si>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</si>
  <si>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</si>
  <si>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</si>
  <si>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</si>
  <si>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</si>
  <si>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</si>
  <si>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</si>
  <si>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</si>
  <si>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</si>
  <si>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</si>
  <si>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</si>
  <si>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</si>
  <si>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</si>
  <si>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</si>
  <si>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</si>
  <si>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</si>
  <si>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</si>
  <si>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</si>
  <si>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</si>
  <si>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</si>
  <si>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</si>
  <si>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</si>
  <si>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</si>
  <si>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</si>
  <si>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</si>
  <si>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</si>
  <si>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</si>
  <si>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</si>
  <si>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</si>
  <si>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</si>
  <si>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</si>
  <si>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</si>
  <si>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</si>
  <si>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</si>
  <si>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</si>
  <si>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</si>
  <si>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</si>
  <si>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</si>
  <si>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</si>
  <si>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</si>
  <si>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</si>
  <si>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</si>
  <si>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</si>
  <si>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</si>
  <si>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</si>
  <si>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</si>
  <si>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</si>
  <si>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</si>
  <si>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</si>
  <si>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</si>
  <si>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</si>
  <si>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</si>
  <si>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</si>
  <si>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</si>
  <si>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</si>
  <si>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</si>
  <si>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</si>
  <si>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</si>
  <si>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</si>
  <si>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</si>
  <si>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</si>
  <si>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</si>
  <si>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</si>
  <si>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</si>
  <si>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</si>
  <si>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</si>
  <si>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</si>
  <si>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</si>
  <si>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</si>
  <si>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</si>
  <si>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</si>
  <si>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</si>
  <si>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</si>
  <si>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</si>
  <si>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</si>
  <si>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</si>
  <si>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</si>
  <si>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</si>
  <si>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</si>
  <si>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</si>
  <si>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</si>
  <si>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</si>
  <si>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</si>
  <si>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</si>
  <si>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</si>
  <si>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</si>
  <si>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</si>
  <si>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</si>
  <si>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</si>
  <si>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</si>
  <si>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</si>
  <si>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</si>
  <si>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</si>
  <si>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</si>
  <si>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</si>
  <si>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</si>
  <si>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</si>
  <si>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</si>
  <si>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</si>
  <si>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</si>
  <si>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</si>
  <si>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</si>
  <si>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</si>
  <si>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</si>
  <si>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</si>
  <si>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</si>
  <si>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</si>
  <si>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</si>
  <si>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</si>
  <si>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</si>
  <si>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</si>
  <si>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</si>
  <si>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</si>
  <si>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</si>
  <si>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</si>
  <si>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</si>
  <si>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</si>
  <si>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</si>
  <si>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</si>
  <si>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</si>
  <si>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</si>
  <si>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</si>
  <si>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</si>
  <si>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</si>
  <si>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</si>
  <si>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</si>
  <si>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</si>
  <si>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</si>
  <si>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</si>
  <si>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</si>
  <si>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</si>
  <si>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</si>
  <si>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</si>
  <si>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</si>
  <si>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</si>
  <si>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</si>
  <si>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</si>
  <si>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</si>
  <si>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</si>
  <si>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</si>
  <si>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</si>
  <si>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</si>
  <si>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</si>
  <si>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</si>
  <si>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</si>
  <si>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</si>
  <si>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</si>
  <si>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</si>
  <si>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</si>
  <si>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</si>
  <si>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</si>
  <si>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</si>
  <si>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</si>
  <si>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</si>
  <si>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</si>
  <si>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</si>
  <si>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</si>
  <si>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</si>
  <si>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</si>
  <si>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</si>
  <si>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</si>
  <si>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</si>
  <si>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</si>
  <si>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</si>
  <si>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</si>
  <si>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</si>
  <si>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</si>
  <si>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</si>
  <si>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</si>
  <si>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</si>
  <si>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</si>
  <si>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</si>
  <si>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</si>
  <si>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</si>
  <si>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</si>
  <si>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</si>
  <si>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</si>
  <si>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</si>
  <si>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</si>
  <si>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</si>
  <si>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</si>
  <si>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</si>
  <si>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</si>
  <si>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</si>
  <si>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</si>
  <si>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</si>
  <si>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</si>
  <si>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</si>
  <si>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</si>
  <si>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</si>
  <si>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</si>
  <si>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</si>
  <si>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</si>
  <si>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</si>
  <si>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</si>
  <si>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</si>
  <si>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</si>
  <si>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</si>
  <si>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</si>
  <si>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</si>
  <si>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</si>
  <si>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</si>
  <si>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</si>
  <si>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</si>
  <si>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</si>
  <si>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</si>
  <si>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</si>
  <si>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</si>
  <si>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</si>
  <si>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</si>
  <si>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</si>
  <si>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</si>
  <si>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</si>
  <si>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</si>
  <si>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</si>
  <si>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</si>
  <si>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</si>
  <si>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</si>
  <si>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</si>
  <si>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</si>
  <si>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</si>
  <si>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</si>
  <si>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</si>
  <si>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</si>
  <si>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</si>
  <si>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</si>
  <si>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</si>
  <si>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</si>
  <si>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</si>
  <si>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</si>
  <si>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</si>
  <si>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</si>
  <si>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</si>
  <si>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</si>
  <si>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</si>
  <si>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</si>
  <si>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</si>
  <si>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</si>
  <si>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</si>
  <si>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</si>
  <si>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</si>
  <si>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</si>
  <si>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</si>
  <si>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</si>
  <si>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</si>
  <si>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</si>
  <si>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</si>
  <si>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</si>
  <si>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</si>
  <si>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</si>
  <si>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</si>
  <si>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</si>
  <si>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</si>
  <si>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</si>
  <si>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</si>
  <si>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</si>
  <si>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</si>
  <si>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</si>
  <si>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</si>
  <si>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</si>
  <si>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</si>
  <si>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</si>
  <si>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</si>
  <si>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</si>
  <si>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</si>
  <si>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</si>
  <si>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</si>
  <si>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</si>
  <si>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</si>
  <si>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</si>
  <si>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</si>
  <si>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</si>
  <si>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</si>
  <si>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</si>
  <si>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</si>
  <si>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</si>
  <si>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</si>
  <si>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</si>
  <si>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</si>
  <si>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</si>
  <si>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</si>
  <si>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</si>
  <si>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</si>
  <si>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</si>
  <si>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</si>
  <si>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</si>
  <si>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</si>
  <si>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</si>
  <si>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</si>
  <si>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</si>
  <si>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</si>
  <si>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</si>
  <si>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</si>
  <si>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</si>
  <si>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</si>
  <si>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</si>
  <si>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</si>
  <si>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</si>
  <si>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</si>
  <si>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</si>
  <si>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</si>
  <si>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</si>
  <si>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</si>
  <si>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</si>
  <si>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</si>
  <si>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</si>
  <si>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</si>
  <si>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</si>
  <si>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</si>
  <si>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</si>
  <si>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</si>
  <si>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</si>
  <si>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</si>
  <si>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</si>
  <si>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</si>
  <si>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</si>
  <si>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</si>
  <si>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</si>
  <si>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</si>
  <si>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</si>
  <si>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</si>
  <si>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</si>
  <si>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</si>
  <si>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</si>
  <si>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</si>
  <si>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</si>
  <si>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</si>
  <si>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</si>
  <si>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</si>
  <si>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</si>
  <si>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</si>
  <si>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</si>
  <si>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</si>
  <si>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</si>
  <si>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</si>
  <si>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</si>
  <si>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</si>
  <si>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</si>
  <si>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</si>
  <si>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</si>
  <si>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</si>
  <si>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</si>
  <si>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</si>
  <si>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</si>
  <si>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</si>
  <si>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</si>
  <si>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</si>
  <si>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</si>
  <si>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</si>
  <si>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</si>
  <si>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</si>
  <si>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</si>
  <si>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</si>
  <si>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</si>
  <si>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</si>
  <si>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</si>
  <si>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</si>
  <si>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</si>
  <si>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</si>
  <si>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</si>
  <si>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</si>
  <si>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</si>
  <si>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</si>
  <si>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</si>
  <si>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</si>
  <si>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</si>
  <si>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</si>
  <si>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</si>
  <si>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</si>
  <si>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</si>
  <si>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</si>
  <si>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</si>
  <si>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</si>
  <si>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</si>
  <si>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</si>
  <si>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</si>
  <si>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</si>
  <si>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</si>
  <si>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</si>
  <si>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</si>
  <si>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</si>
  <si>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</si>
  <si>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</si>
  <si>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</si>
  <si>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</si>
  <si>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</si>
  <si>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</si>
  <si>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</si>
  <si>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</si>
  <si>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</si>
  <si>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</si>
  <si>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</si>
  <si>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</si>
  <si>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</si>
  <si>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</si>
  <si>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</si>
  <si>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</si>
  <si>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</si>
  <si>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</si>
  <si>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</si>
  <si>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</si>
  <si>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</si>
  <si>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</si>
  <si>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</si>
  <si>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</si>
  <si>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</si>
  <si>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</si>
  <si>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</si>
  <si>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</si>
  <si>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</si>
  <si>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</si>
  <si>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</si>
  <si>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</si>
  <si>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</si>
  <si>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</si>
  <si>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</si>
  <si>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</si>
  <si>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</si>
  <si>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</si>
  <si>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</si>
  <si>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</si>
  <si>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</si>
  <si>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</si>
  <si>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</si>
  <si>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</si>
  <si>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</si>
  <si>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</si>
  <si>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</si>
  <si>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</si>
  <si>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</si>
  <si>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</si>
  <si>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</si>
  <si>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</si>
  <si>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</si>
  <si>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</si>
  <si>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</si>
  <si>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</si>
  <si>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</si>
  <si>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</si>
  <si>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</si>
  <si>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</si>
  <si>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</si>
  <si>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</si>
  <si>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</si>
  <si>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</si>
  <si>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</si>
  <si>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</si>
  <si>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</si>
  <si>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</si>
  <si>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</si>
  <si>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</si>
  <si>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</si>
  <si>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</si>
  <si>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</si>
  <si>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</si>
  <si>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</si>
  <si>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</si>
  <si>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</si>
  <si>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</si>
  <si>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</si>
  <si>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</si>
  <si>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</si>
  <si>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</si>
  <si>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</si>
  <si>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</si>
  <si>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</si>
  <si>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</si>
  <si>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</si>
  <si>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</si>
  <si>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</si>
  <si>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</si>
  <si>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</si>
  <si>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</si>
  <si>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</si>
  <si>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</si>
  <si>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</si>
  <si>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</si>
  <si>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</si>
  <si>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</si>
  <si>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</si>
  <si>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</si>
  <si>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</si>
  <si>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</si>
  <si>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</si>
  <si>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</si>
  <si>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</si>
  <si>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</si>
  <si>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</si>
  <si>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</si>
  <si>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</si>
  <si>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</si>
  <si>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</si>
  <si>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</si>
  <si>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</si>
  <si>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</si>
  <si>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</si>
  <si>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</si>
  <si>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</si>
  <si>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</si>
  <si>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</si>
  <si>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</si>
  <si>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</si>
  <si>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</si>
  <si>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</si>
  <si>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</si>
  <si>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</si>
  <si>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</si>
  <si>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</si>
  <si>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</si>
  <si>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</si>
  <si>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</si>
  <si>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</si>
  <si>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</si>
  <si>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</si>
  <si>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</si>
  <si>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</si>
  <si>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</si>
  <si>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</si>
  <si>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</si>
  <si>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</si>
  <si>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</si>
  <si>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</si>
  <si>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</si>
  <si>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</si>
  <si>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</si>
  <si>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</si>
  <si>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</si>
  <si>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</si>
  <si>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</si>
  <si>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</si>
  <si>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</si>
  <si>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</si>
  <si>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</si>
  <si>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</si>
  <si>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</si>
  <si>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</si>
  <si>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</si>
  <si>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</si>
  <si>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</si>
  <si>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</si>
  <si>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</si>
  <si>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</si>
  <si>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</si>
  <si>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</si>
  <si>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</si>
  <si>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</si>
  <si>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</si>
  <si>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</si>
  <si>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</si>
  <si>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</si>
  <si>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</si>
  <si>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</si>
  <si>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</si>
  <si>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</si>
  <si>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</si>
  <si>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</si>
  <si>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</si>
  <si>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</si>
  <si>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</si>
  <si>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</si>
  <si>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</si>
  <si>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</si>
  <si>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</si>
  <si>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</si>
  <si>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</si>
  <si>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</si>
  <si>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</si>
  <si>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</si>
  <si>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</si>
  <si>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</si>
  <si>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</si>
  <si>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</si>
  <si>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</si>
  <si>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</si>
  <si>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</si>
  <si>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</si>
  <si>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</si>
  <si>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</si>
  <si>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</si>
  <si>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</si>
  <si>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</si>
  <si>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</si>
  <si>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</si>
  <si>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</si>
  <si>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</si>
  <si>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</si>
  <si>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</si>
  <si>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</si>
  <si>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</si>
  <si>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</si>
  <si>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</si>
  <si>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</si>
  <si>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</si>
  <si>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</si>
  <si>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</si>
  <si>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</si>
  <si>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</si>
  <si>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</si>
  <si>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</si>
  <si>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</si>
  <si>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</si>
  <si>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</si>
  <si>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</si>
  <si>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</si>
  <si>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</si>
  <si>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</si>
  <si>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</si>
  <si>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</si>
  <si>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</si>
  <si>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</si>
  <si>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</si>
  <si>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</si>
  <si>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</si>
  <si>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</si>
  <si>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</si>
  <si>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</si>
  <si>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</si>
  <si>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</si>
  <si>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</si>
  <si>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</si>
  <si>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</si>
  <si>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</si>
  <si>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</si>
  <si>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</si>
  <si>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</si>
  <si>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</si>
  <si>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</si>
  <si>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</si>
  <si>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</si>
  <si>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</si>
  <si>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</si>
  <si>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</si>
  <si>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</si>
  <si>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</si>
  <si>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</si>
  <si>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</si>
  <si>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</si>
  <si>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</si>
  <si>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</si>
  <si>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</si>
  <si>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</si>
  <si>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</si>
  <si>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</si>
  <si>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</si>
  <si>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</si>
  <si>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</si>
  <si>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</si>
  <si>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</si>
  <si>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</si>
  <si>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</si>
  <si>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</si>
  <si>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</si>
  <si>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</si>
  <si>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</si>
  <si>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</si>
  <si>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</si>
  <si>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</si>
  <si>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</si>
  <si>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</si>
  <si>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</si>
  <si>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</si>
  <si>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</si>
  <si>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</si>
  <si>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</si>
  <si>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</si>
  <si>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</si>
  <si>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</si>
  <si>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</si>
  <si>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</si>
  <si>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</si>
  <si>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</si>
  <si>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</si>
  <si>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</si>
  <si>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</si>
  <si>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</si>
  <si>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</si>
  <si>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</si>
  <si>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</si>
  <si>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</si>
  <si>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</si>
  <si>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</si>
  <si>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</si>
  <si>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</si>
  <si>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</si>
  <si>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</si>
  <si>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</si>
  <si>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</si>
  <si>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</si>
  <si>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</si>
  <si>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</si>
  <si>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</si>
  <si>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</si>
  <si>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</si>
  <si>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</si>
  <si>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</si>
  <si>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</si>
  <si>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</si>
  <si>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</si>
  <si>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</si>
  <si>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</si>
  <si>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</si>
  <si>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</si>
  <si>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</si>
  <si>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</si>
  <si>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</si>
  <si>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</si>
  <si>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</si>
  <si>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</si>
  <si>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</si>
  <si>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</si>
  <si>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</si>
  <si>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</si>
  <si>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</si>
  <si>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</si>
  <si>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</si>
  <si>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</si>
  <si>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</si>
  <si>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</si>
  <si>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</si>
  <si>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</si>
  <si>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</si>
  <si>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</si>
  <si>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</si>
  <si>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</si>
  <si>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</si>
  <si>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</si>
  <si>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</si>
  <si>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</si>
  <si>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</si>
  <si>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</si>
  <si>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</si>
  <si>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</si>
  <si>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</si>
  <si>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</si>
  <si>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</si>
  <si>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</si>
  <si>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</si>
  <si>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</si>
  <si>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</si>
  <si>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</si>
  <si>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</si>
  <si>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</si>
  <si>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</si>
  <si>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</si>
  <si>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</si>
  <si>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</si>
  <si>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</si>
  <si>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</si>
  <si>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</si>
  <si>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</si>
  <si>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</si>
  <si>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</si>
  <si>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</si>
  <si>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</si>
  <si>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</si>
  <si>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</si>
  <si>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</si>
  <si>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</si>
  <si>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</si>
  <si>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</si>
  <si>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</si>
  <si>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</si>
  <si>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</si>
  <si>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</si>
  <si>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</si>
  <si>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</si>
  <si>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</si>
  <si>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</si>
  <si>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</si>
  <si>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</si>
  <si>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</si>
  <si>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</si>
  <si>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</si>
  <si>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</si>
  <si>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</si>
  <si>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</si>
  <si>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</si>
  <si>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</si>
  <si>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</si>
  <si>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</si>
  <si>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</si>
  <si>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</si>
  <si>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</si>
  <si>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</si>
  <si>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</si>
  <si>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</si>
  <si>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</si>
  <si>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</si>
  <si>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</si>
  <si>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</si>
  <si>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</si>
  <si>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</si>
  <si>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</si>
  <si>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</si>
  <si>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</si>
  <si>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</si>
  <si>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</si>
  <si>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</si>
  <si>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</si>
  <si>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</si>
  <si>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</si>
  <si>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</si>
  <si>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</si>
  <si>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</si>
  <si>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</si>
  <si>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</si>
  <si>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</si>
  <si>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</si>
  <si>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</si>
  <si>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</si>
  <si>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</si>
  <si>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</si>
  <si>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</si>
  <si>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</si>
  <si>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</si>
  <si>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</si>
  <si>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</si>
  <si>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</si>
  <si>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</si>
  <si>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</si>
  <si>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</si>
  <si>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</si>
  <si>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</si>
  <si>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</si>
  <si>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</si>
  <si>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</si>
  <si>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</si>
  <si>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</si>
  <si>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</si>
  <si>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</si>
  <si>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</si>
  <si>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</si>
  <si>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</si>
  <si>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</si>
  <si>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</si>
  <si>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</si>
  <si>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</si>
  <si>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</si>
  <si>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</si>
  <si>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</si>
  <si>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</si>
  <si>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</si>
  <si>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</si>
  <si>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</si>
  <si>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</si>
  <si>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</si>
  <si>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</si>
  <si>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</si>
  <si>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</si>
  <si>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</si>
  <si>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</si>
  <si>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</si>
  <si>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</si>
  <si>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</si>
  <si>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</si>
  <si>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</si>
  <si>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</si>
  <si>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</si>
  <si>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</si>
  <si>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</si>
  <si>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</si>
  <si>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</si>
  <si>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</si>
  <si>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</si>
  <si>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</si>
  <si>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</si>
  <si>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</si>
  <si>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</si>
  <si>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</si>
  <si>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</si>
  <si>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</si>
  <si>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</si>
  <si>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</si>
  <si>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</si>
  <si>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</si>
  <si>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</si>
  <si>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</si>
  <si>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</si>
  <si>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</si>
  <si>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</si>
  <si>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</si>
  <si>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</si>
  <si>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</si>
  <si>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</si>
  <si>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</si>
  <si>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</si>
  <si>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</si>
  <si>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</si>
  <si>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</si>
  <si>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</si>
  <si>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</si>
  <si>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</si>
  <si>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</si>
  <si>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</si>
  <si>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</si>
  <si>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</si>
  <si>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</si>
  <si>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</si>
  <si>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</si>
  <si>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</si>
  <si>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</si>
  <si>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</si>
  <si>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</si>
  <si>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</si>
  <si>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</si>
  <si>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</si>
  <si>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</si>
  <si>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</si>
  <si>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</si>
  <si>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</si>
  <si>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</si>
  <si>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</si>
  <si>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</si>
  <si>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</si>
  <si>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</si>
  <si>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</si>
  <si>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</si>
  <si>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</si>
  <si>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</si>
  <si>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</si>
  <si>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</si>
  <si>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</si>
  <si>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</si>
  <si>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</si>
  <si>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</si>
  <si>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</si>
  <si>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</si>
  <si>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</si>
  <si>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</si>
  <si>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</si>
  <si>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</si>
  <si>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</si>
  <si>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</si>
  <si>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</si>
  <si>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</si>
  <si>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</si>
  <si>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</si>
  <si>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</si>
  <si>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</si>
  <si>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</si>
  <si>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</si>
  <si>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</si>
  <si>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</si>
  <si>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</si>
  <si>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</si>
  <si>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</si>
  <si>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</si>
  <si>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</si>
  <si>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</si>
  <si>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</si>
  <si>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</si>
  <si>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</si>
  <si>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</si>
  <si>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</si>
  <si>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</si>
  <si>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</si>
  <si>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</si>
  <si>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</si>
  <si>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</si>
  <si>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</si>
  <si>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</si>
  <si>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</si>
  <si>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</si>
  <si>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</si>
  <si>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</si>
  <si>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</si>
  <si>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</si>
  <si>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</si>
  <si>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</si>
  <si>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</si>
  <si>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</si>
  <si>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</si>
  <si>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</si>
  <si>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</si>
  <si>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</si>
  <si>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</si>
  <si>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</si>
  <si>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</si>
  <si>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</si>
  <si>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</si>
  <si>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</si>
  <si>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</si>
  <si>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</si>
  <si>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</si>
  <si>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</si>
  <si>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</si>
  <si>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</si>
  <si>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</si>
  <si>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</si>
  <si>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</si>
  <si>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</si>
  <si>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</si>
  <si>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</si>
  <si>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</si>
  <si>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</si>
  <si>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</si>
  <si>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</si>
  <si>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</si>
  <si>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</si>
  <si>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</si>
  <si>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</si>
  <si>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</si>
  <si>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</si>
  <si>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</si>
  <si>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</si>
  <si>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</si>
  <si>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</si>
  <si>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</si>
  <si>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</si>
  <si>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</si>
  <si>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</si>
  <si>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</si>
  <si>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</si>
  <si>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</si>
  <si>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</si>
  <si>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</si>
  <si>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</si>
  <si>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</si>
  <si>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</si>
  <si>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</si>
  <si>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</si>
  <si>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</si>
  <si>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</si>
  <si>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</si>
  <si>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</si>
  <si>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</si>
  <si>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</si>
  <si>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</si>
  <si>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</si>
  <si>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</si>
  <si>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</si>
  <si>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</si>
  <si>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</si>
  <si>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</si>
  <si>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</si>
  <si>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</si>
  <si>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</si>
  <si>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</si>
  <si>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</si>
  <si>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</si>
  <si>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</si>
  <si>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</si>
  <si>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</si>
  <si>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</si>
  <si>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</si>
  <si>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</si>
  <si>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</si>
  <si>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</si>
  <si>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</si>
  <si>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</si>
  <si>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</si>
  <si>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</si>
  <si>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</si>
  <si>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</si>
  <si>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</si>
  <si>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</si>
  <si>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</si>
  <si>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</si>
  <si>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</si>
  <si>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</si>
  <si>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</si>
  <si>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</si>
  <si>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</si>
  <si>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</si>
  <si>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</si>
  <si>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</si>
  <si>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</si>
  <si>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</si>
  <si>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</si>
  <si>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</si>
  <si>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</si>
  <si>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</si>
  <si>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</si>
  <si>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</si>
  <si>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</si>
  <si>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</si>
  <si>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</si>
  <si>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</si>
  <si>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</si>
  <si>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</si>
  <si>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</si>
  <si>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</si>
  <si>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</si>
  <si>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</si>
  <si>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</si>
  <si>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</si>
  <si>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</si>
  <si>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</si>
  <si>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</si>
  <si>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</si>
  <si>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</si>
  <si>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</si>
  <si>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</si>
  <si>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</si>
  <si>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</si>
  <si>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</si>
  <si>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</si>
  <si>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</si>
  <si>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</si>
  <si>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</si>
  <si>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</si>
  <si>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</si>
  <si>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</si>
  <si>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</si>
  <si>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</si>
  <si>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</si>
  <si>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</si>
  <si>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</si>
  <si>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</si>
  <si>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</si>
  <si>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</si>
  <si>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</si>
  <si>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</si>
  <si>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</si>
  <si>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</si>
  <si>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</si>
  <si>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</si>
  <si>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</si>
  <si>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</si>
  <si>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</si>
  <si>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</si>
  <si>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</si>
  <si>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</si>
  <si>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</si>
  <si>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</si>
  <si>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</si>
  <si>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</si>
  <si>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</si>
  <si>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</si>
  <si>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</si>
  <si>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</si>
  <si>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</si>
  <si>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</si>
  <si>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</si>
  <si>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</si>
  <si>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</si>
  <si>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</si>
  <si>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</si>
  <si>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</si>
  <si>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</si>
  <si>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</si>
  <si>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</si>
  <si>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</si>
  <si>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</si>
  <si>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</si>
  <si>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</si>
  <si>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</si>
  <si>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</si>
  <si>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</si>
  <si>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</si>
  <si>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</si>
  <si>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</si>
  <si>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</si>
  <si>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</si>
  <si>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</si>
  <si>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</si>
  <si>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</si>
  <si>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</si>
  <si>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</si>
  <si>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</si>
  <si>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</si>
  <si>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</si>
  <si>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</si>
  <si>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</si>
  <si>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</si>
  <si>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</si>
  <si>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</si>
  <si>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</si>
  <si>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</si>
  <si>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</si>
  <si>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</si>
  <si>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</si>
  <si>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</si>
  <si>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</si>
  <si>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</si>
  <si>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</si>
  <si>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</si>
  <si>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</si>
  <si>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</si>
  <si>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</si>
  <si>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</si>
  <si>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</si>
  <si>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</si>
  <si>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</si>
  <si>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</si>
  <si>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</si>
  <si>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</si>
  <si>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</si>
  <si>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</si>
  <si>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</si>
  <si>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</si>
  <si>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</si>
  <si>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</si>
  <si>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</si>
  <si>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</si>
  <si>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</si>
  <si>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</si>
  <si>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</si>
  <si>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</si>
  <si>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</si>
  <si>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</si>
  <si>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</si>
  <si>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</si>
  <si>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</si>
  <si>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</si>
  <si>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</si>
  <si>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</si>
  <si>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</si>
  <si>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</si>
  <si>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</si>
  <si>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</si>
  <si>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</si>
  <si>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</si>
  <si>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</si>
  <si>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</si>
  <si>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</si>
  <si>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</si>
  <si>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</si>
  <si>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</si>
  <si>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</si>
  <si>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</si>
  <si>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</si>
  <si>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</si>
  <si>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</si>
  <si>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</si>
  <si>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</si>
  <si>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</si>
  <si>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</si>
  <si>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</si>
  <si>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</si>
  <si>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</si>
  <si>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</si>
  <si>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</si>
  <si>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</si>
  <si>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</si>
  <si>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</si>
  <si>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</si>
  <si>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</si>
  <si>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</si>
  <si>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</si>
  <si>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</si>
  <si>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</si>
  <si>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</si>
  <si>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</si>
  <si>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</si>
  <si>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</si>
  <si>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</si>
  <si>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</si>
  <si>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</si>
  <si>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</si>
  <si>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</si>
  <si>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</si>
  <si>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</si>
  <si>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</si>
  <si>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</si>
  <si>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</si>
  <si>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</si>
  <si>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</si>
  <si>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</si>
  <si>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</si>
  <si>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</si>
  <si>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</si>
  <si>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</si>
  <si>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</si>
  <si>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</si>
  <si>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</si>
  <si>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</si>
  <si>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</si>
  <si>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</si>
  <si>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</si>
  <si>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</si>
  <si>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</si>
  <si>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</si>
  <si>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</si>
  <si>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</si>
  <si>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</si>
  <si>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</si>
  <si>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</si>
  <si>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</si>
  <si>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</si>
  <si>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</si>
  <si>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</si>
  <si>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</si>
  <si>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</si>
  <si>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</si>
  <si>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</si>
  <si>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</si>
  <si>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</si>
  <si>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</si>
  <si>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</si>
  <si>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</si>
  <si>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</si>
  <si>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</si>
  <si>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</si>
  <si>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</si>
  <si>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</si>
  <si>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</si>
  <si>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</si>
  <si>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</si>
  <si>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</si>
  <si>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</si>
  <si>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</si>
  <si>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</si>
  <si>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</si>
  <si>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</si>
  <si>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</si>
  <si>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</si>
  <si>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</si>
  <si>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</si>
  <si>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</si>
  <si>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</si>
  <si>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</si>
  <si>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</si>
  <si>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</si>
  <si>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</si>
  <si>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</si>
  <si>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</si>
  <si>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</si>
  <si>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</si>
  <si>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</si>
  <si>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</si>
  <si>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</si>
  <si>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</si>
  <si>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</si>
  <si>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</si>
  <si>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</si>
  <si>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</si>
  <si>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</si>
  <si>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</si>
  <si>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</si>
  <si>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</si>
  <si>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</si>
  <si>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</si>
  <si>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</si>
  <si>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</si>
  <si>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</si>
  <si>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</si>
  <si>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</si>
  <si>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</si>
  <si>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</si>
  <si>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</si>
  <si>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</si>
  <si>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</si>
  <si>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</si>
  <si>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</si>
  <si>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</si>
  <si>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</si>
  <si>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</si>
  <si>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</si>
  <si>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</si>
  <si>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</si>
  <si>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</si>
  <si>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</si>
  <si>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</si>
  <si>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</si>
  <si>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</si>
  <si>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</si>
  <si>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</si>
  <si>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</si>
  <si>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</si>
  <si>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</si>
  <si>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</si>
  <si>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</si>
  <si>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</si>
  <si>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</si>
  <si>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</si>
  <si>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</si>
  <si>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</si>
  <si>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</si>
  <si>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</si>
  <si>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</si>
  <si>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</si>
  <si>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</si>
  <si>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</si>
  <si>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</si>
  <si>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</si>
  <si>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</si>
  <si>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</si>
  <si>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</si>
  <si>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</si>
  <si>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</si>
  <si>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</si>
  <si>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</si>
  <si>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</si>
  <si>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</si>
  <si>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</si>
  <si>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</si>
  <si>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</si>
  <si>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</si>
  <si>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</si>
  <si>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</si>
  <si>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</si>
  <si>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</si>
  <si>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</si>
  <si>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</si>
  <si>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</si>
  <si>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</si>
  <si>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</si>
  <si>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</si>
  <si>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</si>
  <si>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</si>
  <si>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</si>
  <si>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</si>
  <si>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</si>
  <si>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</si>
  <si>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</si>
  <si>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</si>
  <si>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</si>
  <si>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</si>
  <si>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</si>
  <si>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</si>
  <si>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</si>
  <si>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</si>
  <si>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</si>
  <si>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</si>
  <si>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</si>
  <si>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</si>
  <si>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</si>
  <si>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</si>
  <si>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</si>
  <si>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</si>
  <si>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</si>
  <si>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</si>
  <si>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</si>
  <si>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</si>
  <si>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</si>
  <si>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</si>
  <si>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</si>
  <si>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</si>
  <si>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</si>
  <si>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</si>
  <si>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</si>
  <si>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</si>
  <si>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</si>
  <si>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</si>
  <si>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</si>
  <si>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</si>
  <si>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</si>
  <si>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</si>
  <si>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</si>
  <si>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</si>
  <si>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</si>
  <si>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</si>
  <si>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</si>
  <si>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</si>
  <si>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</si>
  <si>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</si>
  <si>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</si>
  <si>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</si>
  <si>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</si>
  <si>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</si>
  <si>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</si>
  <si>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</si>
  <si>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</si>
  <si>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</si>
  <si>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</si>
  <si>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</si>
  <si>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</si>
  <si>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</si>
  <si>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2021-81-1</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</si>
  <si>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</si>
  <si>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INSTITUTO COLOMBIANO DE BIENESTAR FAMILIAR ICBF</t>
  </si>
  <si>
    <t>FUNDACION CORAZONES ENLAZADOS</t>
  </si>
  <si>
    <t>COOPERATIVA DE TRABAJO ASOCIADO LIMPIAR – COOTRALIM</t>
  </si>
  <si>
    <t>GRUPO  EMPRESARIAL MYZOL DEL ORIENTE S.A.S</t>
  </si>
  <si>
    <t>COMITÉ COMUNITARIO DE DESPLAZADOS DE TAME</t>
  </si>
  <si>
    <t xml:space="preserve">81-068-2020 </t>
  </si>
  <si>
    <t>095-2020</t>
  </si>
  <si>
    <t>002</t>
  </si>
  <si>
    <t>001</t>
  </si>
  <si>
    <t>004</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</si>
  <si>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</si>
  <si>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</si>
  <si>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APOYO PSICOSOCIAL EN LA ATENCIÓN DE NIÑOS Y NIÑAS MENOS DE 5 AÑOS O HASTA SU INGRESO AL GRADO DE TRANSICIÓN EN LOS CUIDADOS, VÍNCULOS AFECTIVO, Y EN EL DESARROLLO DE HABILIDADES PARA POTENCIAR DE MANERA INTENCIONAL EL DESARROLLO INTEGRAL DE LOS NIÑOS Y NIÑAS.</t>
  </si>
  <si>
    <t>CAPACITAR Y REALIZAR TALLERES DIRIGIDOS A LAS FAMILIAS EXALTANDO EN LA POBLACIÓN DE NIÑOS Y NIÑAS HASTA LOS 5 AÑOS O A SU INGRESO A PREESCOLAR DE LA COOPERATIVA DE TRABAJO ASOCIADO LIMPIAR “COOTRALIM”, CON EL FIN DE REFORZAR HÁBITOS DE VIDA SALUDABLE, PROMOCIÓN Y PREVENCIÓN DE LA VIOLENCIA INTRAFAMILIAR, FORTALECIMIENTO DE REDES FAMILIARES, PREVENCIÓN Y PROMOCIÓN DE CONSUMO DE SUSTANCIAS PSICOACTIVAS ENTRE OTROS; ENMARCADO EN EL EJE DE BIENESTAR SOCIAL.</t>
  </si>
  <si>
    <t>CAPACITAR Y REALIZAR TALLERES DIRIGIDOS A LAS FAMILIAS DE LOS NIÑOS, NIÑAS Y ADOLESCENTES DE LA COOPERATIVA DE TRABAJO ASOCIADO LIMPIAR “COOTRALIM”, CON EL FIN DE REFORZAR HÁBITOS DE VIDA SALUDABLE, PROMOCIÓN Y PREVENCIÓN DE VIOLENCIA INTRAFAMILIAR, FORTALECIMIENTO DE LAS REDES SOCIALES, PREVENCIÓN Y PROMOCIÓN DE CONSUMO DE SUSTANCIAS PSICOACTIVAS ENTRE OTROS ENMARCADOS EN EL EJE DE BIENESTAR SOCIAL, QUE GENEREN OPORTUNIDADES DE EXPRESIÓN  Y COMUNICACIÓN CON PARES Y ADULTOS; DE LA MISMA MANERA QUE CONSTRUIR ACUERDOS SOCIALES Y TERRITORIALES QUE PERMITAN LA DIVERSIDAD  DE EXPERIENCIAS PARA EL DESARROLLO INTEGRAL, SENSIBLE, HUMANO, QUE CUIDE EL MEDIO AMBIENTE Y SE PREOCUPE POR PRESERVARLO, BASADO EN EL CUIDADO DE  LA NIÑEZ, AUTOCUIDADO Y PROTECCIÓN DE LOS NIÑOS, NIÑAS Y SU FAMILIAS.
 FORTALECER LOS VÍNCULOS DE LAS FAMILIAS DEL COMITÉ COMUNITARIO DE DESPLAZADOS POR MEDIO DE CAPACITACIONES, CHARLAS, TALLERES LÚDICOS RECREATIVOS, CONVERSATORIOS ENTRE OTROS.</t>
  </si>
  <si>
    <t>ATENDER A NIÑOS Y NIÑAS MENORES DE CINCO (5) AÑOS O HASTA SU INGRESO EN EL GRADO DE TRANSICIÓN EN LOS SERVICIOS DE EDUCACIÓN INICIAL Y CUIDADO CON EL FIN DE PROMOVER EL DESARROLLO INTEGRAL DE LA PRIMERA INFANCIA CON CALIDAD.</t>
  </si>
  <si>
    <t>ESPECIFICAR LOS CONCEPTOS Y SERVICIOS DE LA ATENCIÓN DOMICILIARIA PARA LAS FAMILIAS CON ÍNDICE DE VULNERABILIDAD DESPLAZADAS TENIENDO EN CUENTA SU DIMENSIÓN SOCIAL, SANITARIA Y ASISTENCIAL. ANALIZAR GRUPOS DE POBLACIÓN SUSCEPTIBLES DE USO DE ESTOS SERVICIOS, CONSIDERANDO LA DIMENSIÓN ÉTICA Y LOS BENEFICIOS DE SU PROVISIÓN. PRESENTAR ASPECTOS RELACIONADOS CON LA SEGURIDAD Y LA SATISFACCIÓN DEL CIUDADANO, ANTE LOS SERVICIOS DOMICILIARIOS.</t>
  </si>
  <si>
    <t>85001262020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</si>
  <si>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</si>
  <si>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ADRIANA PLAZAS SEPULVEDA</t>
  </si>
  <si>
    <t>Carrera 25 No. 13-31 Barrio San Miguel - Tame, Arauca</t>
  </si>
  <si>
    <t>3105596463</t>
  </si>
  <si>
    <t>fundaservit@gmail.com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</si>
</sst>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49" fontId="0" fillId="3" borderId="0" xfId="0" applyNumberFormat="1" applyFill="1" applyAlignment="1" applyProtection="1">
      <alignment horizontal="righ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5" zoomScale="85" zoomScaleNormal="85" zoomScaleSheetLayoutView="40" zoomScalePageLayoutView="40" workbookViewId="0">
      <selection activeCell="K212" sqref="K21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2653</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176" t="str">
        <f>HYPERLINK("#MI_Oferente_Singular!A114","CAPACIDAD RESIDUAL")</f>
        <v>CAPACIDAD RESIDUAL</v>
      </c>
      <c r="F8" s="177"/>
      <c r="G8" s="178"/>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176" t="str">
        <f>HYPERLINK("#MI_Oferente_Singular!A162","TALENTO HUMANO")</f>
        <v>TALENTO HUMANO</v>
      </c>
      <c r="F9" s="177"/>
      <c r="G9" s="178"/>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176" t="str">
        <f>HYPERLINK("#MI_Oferente_Singular!F162","INFRAESTRUCTURA")</f>
        <v>INFRAESTRUCTURA</v>
      </c>
      <c r="F10" s="177"/>
      <c r="G10" s="178"/>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2676</v>
      </c>
      <c r="D15" s="35"/>
      <c r="E15" s="35"/>
      <c r="F15" s="5"/>
      <c r="G15" s="32" t="s">
        <v>1168</v>
      </c>
      <c r="H15" s="103" t="s">
        <v>1070</v>
      </c>
      <c r="I15" s="32" t="s">
        <v>2624</v>
      </c>
      <c r="J15" s="108" t="s">
        <v>2626</v>
      </c>
      <c r="L15" s="202" t="s">
        <v>8</v>
      </c>
      <c r="M15" s="202"/>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9" t="s">
        <v>2639</v>
      </c>
      <c r="I19" s="133" t="s">
        <v>11</v>
      </c>
      <c r="J19" s="134" t="s">
        <v>10</v>
      </c>
      <c r="K19" s="134" t="s">
        <v>2609</v>
      </c>
      <c r="L19" s="134" t="s">
        <v>1161</v>
      </c>
      <c r="M19" s="134" t="s">
        <v>1162</v>
      </c>
      <c r="N19" s="135" t="s">
        <v>2610</v>
      </c>
      <c r="O19" s="130"/>
      <c r="Q19" s="51"/>
      <c r="R19" s="51"/>
    </row>
    <row r="20" spans="1:23" ht="30" customHeight="1" x14ac:dyDescent="0.25">
      <c r="A20" s="9"/>
      <c r="B20" s="109">
        <v>900916566</v>
      </c>
      <c r="C20" s="5"/>
      <c r="D20" s="73"/>
      <c r="E20" s="5"/>
      <c r="F20" s="5"/>
      <c r="G20" s="5"/>
      <c r="H20" s="179"/>
      <c r="I20" s="142" t="s">
        <v>1070</v>
      </c>
      <c r="J20" s="143" t="s">
        <v>1076</v>
      </c>
      <c r="K20" s="144">
        <v>837893280</v>
      </c>
      <c r="L20" s="145"/>
      <c r="M20" s="145">
        <v>44561</v>
      </c>
      <c r="N20" s="128">
        <f>+(M20-L20)/30</f>
        <v>1485.3666666666666</v>
      </c>
      <c r="O20" s="131"/>
      <c r="U20" s="127"/>
      <c r="V20" s="105">
        <f ca="1">NOW()</f>
        <v>44201.570678587967</v>
      </c>
      <c r="W20" s="105">
        <f ca="1">NOW()</f>
        <v>44201.570678587967</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2"/>
      <c r="I37" s="123"/>
      <c r="J37" s="123"/>
      <c r="K37" s="123"/>
      <c r="L37" s="123"/>
      <c r="M37" s="123"/>
      <c r="N37" s="123"/>
      <c r="O37" s="124"/>
    </row>
    <row r="38" spans="1:16" ht="21" customHeight="1" x14ac:dyDescent="0.25">
      <c r="A38" s="9"/>
      <c r="B38" s="171" t="str">
        <f>VLOOKUP(B20,EAS!A2:B1439,2,0)</f>
        <v>FUNDACION PARA EL DESARROLLO INTEGRAL DEL SER HUMANO EN LAS DIFERENTES ETAPAS DEL CICLO VITAL "FUNDASERVIT"</v>
      </c>
      <c r="C38" s="171"/>
      <c r="D38" s="171"/>
      <c r="E38" s="171"/>
      <c r="F38" s="171"/>
      <c r="G38" s="5"/>
      <c r="H38" s="125"/>
      <c r="I38" s="183" t="s">
        <v>7</v>
      </c>
      <c r="J38" s="183"/>
      <c r="K38" s="183"/>
      <c r="L38" s="183"/>
      <c r="M38" s="183"/>
      <c r="N38" s="183"/>
      <c r="O38" s="126"/>
    </row>
    <row r="39" spans="1:16" ht="42.95" customHeight="1" thickBot="1" x14ac:dyDescent="0.3">
      <c r="A39" s="10"/>
      <c r="B39" s="11"/>
      <c r="C39" s="11"/>
      <c r="D39" s="11"/>
      <c r="E39" s="11"/>
      <c r="F39" s="11"/>
      <c r="G39" s="11"/>
      <c r="H39" s="10"/>
      <c r="I39" s="215" t="s">
        <v>2677</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33" t="s">
        <v>4</v>
      </c>
      <c r="B43" s="234"/>
      <c r="C43" s="234"/>
      <c r="D43" s="234"/>
      <c r="E43" s="234"/>
      <c r="F43" s="234"/>
      <c r="G43" s="234"/>
      <c r="H43" s="234"/>
      <c r="I43" s="234"/>
      <c r="J43" s="234"/>
      <c r="K43" s="234"/>
      <c r="L43" s="234"/>
      <c r="M43" s="234"/>
      <c r="N43" s="234"/>
      <c r="O43" s="235"/>
      <c r="P43" s="76"/>
    </row>
    <row r="44" spans="1:16" ht="15" customHeight="1" x14ac:dyDescent="0.25">
      <c r="A44" s="236" t="s">
        <v>2654</v>
      </c>
      <c r="B44" s="237"/>
      <c r="C44" s="237"/>
      <c r="D44" s="237"/>
      <c r="E44" s="237"/>
      <c r="F44" s="237"/>
      <c r="G44" s="237"/>
      <c r="H44" s="237"/>
      <c r="I44" s="237"/>
      <c r="J44" s="237"/>
      <c r="K44" s="237"/>
      <c r="L44" s="237"/>
      <c r="M44" s="237"/>
      <c r="N44" s="237"/>
      <c r="O44" s="238"/>
    </row>
    <row r="45" spans="1:16" x14ac:dyDescent="0.25">
      <c r="A45" s="239"/>
      <c r="B45" s="240"/>
      <c r="C45" s="240"/>
      <c r="D45" s="240"/>
      <c r="E45" s="240"/>
      <c r="F45" s="240"/>
      <c r="G45" s="240"/>
      <c r="H45" s="240"/>
      <c r="I45" s="240"/>
      <c r="J45" s="240"/>
      <c r="K45" s="240"/>
      <c r="L45" s="240"/>
      <c r="M45" s="240"/>
      <c r="N45" s="240"/>
      <c r="O45" s="24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2678</v>
      </c>
      <c r="C48" s="110" t="s">
        <v>32</v>
      </c>
      <c r="D48" s="114" t="s">
        <v>2683</v>
      </c>
      <c r="E48" s="138">
        <v>43878</v>
      </c>
      <c r="F48" s="138">
        <v>44196</v>
      </c>
      <c r="G48" s="153">
        <f>IF(AND(E48&lt;&gt;"",F48&lt;&gt;""),((F48-E48)/30),"")</f>
        <v>10.6</v>
      </c>
      <c r="H48" s="113" t="s">
        <v>2688</v>
      </c>
      <c r="I48" s="114" t="s">
        <v>1070</v>
      </c>
      <c r="J48" s="114" t="s">
        <v>1077</v>
      </c>
      <c r="K48" s="116">
        <v>743764380</v>
      </c>
      <c r="L48" s="117" t="s">
        <v>1148</v>
      </c>
      <c r="M48" s="111"/>
      <c r="N48" s="117" t="s">
        <v>2634</v>
      </c>
      <c r="O48" s="117" t="s">
        <v>1148</v>
      </c>
      <c r="P48" s="78"/>
    </row>
    <row r="49" spans="1:16" s="6" customFormat="1" ht="24.75" customHeight="1" x14ac:dyDescent="0.25">
      <c r="A49" s="136">
        <v>2</v>
      </c>
      <c r="B49" s="115" t="s">
        <v>2678</v>
      </c>
      <c r="C49" s="110" t="s">
        <v>32</v>
      </c>
      <c r="D49" s="114" t="s">
        <v>2683</v>
      </c>
      <c r="E49" s="138">
        <v>43878</v>
      </c>
      <c r="F49" s="138">
        <v>44196</v>
      </c>
      <c r="G49" s="153">
        <f t="shared" ref="G49:G50" si="2">IF(AND(E49&lt;&gt;"",F49&lt;&gt;""),((F49-E49)/30),"")</f>
        <v>10.6</v>
      </c>
      <c r="H49" s="113" t="s">
        <v>2688</v>
      </c>
      <c r="I49" s="114" t="s">
        <v>1070</v>
      </c>
      <c r="J49" s="114" t="s">
        <v>1075</v>
      </c>
      <c r="K49" s="68">
        <v>684263230</v>
      </c>
      <c r="L49" s="117" t="s">
        <v>1148</v>
      </c>
      <c r="M49" s="111"/>
      <c r="N49" s="117" t="s">
        <v>2634</v>
      </c>
      <c r="O49" s="117" t="s">
        <v>1148</v>
      </c>
      <c r="P49" s="78"/>
    </row>
    <row r="50" spans="1:16" s="6" customFormat="1" ht="24.75" customHeight="1" x14ac:dyDescent="0.25">
      <c r="A50" s="136">
        <v>3</v>
      </c>
      <c r="B50" s="115" t="s">
        <v>2678</v>
      </c>
      <c r="C50" s="110" t="s">
        <v>32</v>
      </c>
      <c r="D50" s="114" t="s">
        <v>2684</v>
      </c>
      <c r="E50" s="138">
        <v>43922</v>
      </c>
      <c r="F50" s="138">
        <v>44165</v>
      </c>
      <c r="G50" s="153">
        <f t="shared" si="2"/>
        <v>8.1</v>
      </c>
      <c r="H50" s="113" t="s">
        <v>2689</v>
      </c>
      <c r="I50" s="114" t="s">
        <v>1078</v>
      </c>
      <c r="J50" s="114" t="s">
        <v>1092</v>
      </c>
      <c r="K50" s="112">
        <v>67229631</v>
      </c>
      <c r="L50" s="117" t="s">
        <v>1148</v>
      </c>
      <c r="M50" s="111"/>
      <c r="N50" s="117" t="s">
        <v>2634</v>
      </c>
      <c r="O50" s="117" t="s">
        <v>1148</v>
      </c>
      <c r="P50" s="78"/>
    </row>
    <row r="51" spans="1:16" s="6" customFormat="1" ht="24.75" customHeight="1" outlineLevel="1" x14ac:dyDescent="0.25">
      <c r="A51" s="136">
        <v>4</v>
      </c>
      <c r="B51" s="115" t="s">
        <v>2678</v>
      </c>
      <c r="C51" s="110" t="s">
        <v>32</v>
      </c>
      <c r="D51" s="114" t="s">
        <v>2684</v>
      </c>
      <c r="E51" s="138">
        <v>43922</v>
      </c>
      <c r="F51" s="138">
        <v>44165</v>
      </c>
      <c r="G51" s="153">
        <f t="shared" ref="G51:G107" si="3">IF(AND(E51&lt;&gt;"",F51&lt;&gt;""),((F51-E51)/30),"")</f>
        <v>8.1</v>
      </c>
      <c r="H51" s="113" t="s">
        <v>2689</v>
      </c>
      <c r="I51" s="114" t="s">
        <v>1078</v>
      </c>
      <c r="J51" s="114" t="s">
        <v>1084</v>
      </c>
      <c r="K51" s="116">
        <v>52289713</v>
      </c>
      <c r="L51" s="117" t="s">
        <v>1148</v>
      </c>
      <c r="M51" s="111"/>
      <c r="N51" s="117" t="s">
        <v>2634</v>
      </c>
      <c r="O51" s="117" t="s">
        <v>1148</v>
      </c>
      <c r="P51" s="78"/>
    </row>
    <row r="52" spans="1:16" s="7" customFormat="1" ht="24.75" customHeight="1" outlineLevel="1" x14ac:dyDescent="0.25">
      <c r="A52" s="137">
        <v>5</v>
      </c>
      <c r="B52" s="115" t="s">
        <v>2679</v>
      </c>
      <c r="C52" s="110" t="s">
        <v>32</v>
      </c>
      <c r="D52" s="114" t="s">
        <v>2685</v>
      </c>
      <c r="E52" s="138">
        <v>42309</v>
      </c>
      <c r="F52" s="138">
        <v>42704</v>
      </c>
      <c r="G52" s="153">
        <f t="shared" si="3"/>
        <v>13.166666666666666</v>
      </c>
      <c r="H52" s="115" t="s">
        <v>2690</v>
      </c>
      <c r="I52" s="114" t="s">
        <v>1070</v>
      </c>
      <c r="J52" s="114" t="s">
        <v>1077</v>
      </c>
      <c r="K52" s="116">
        <v>44000000</v>
      </c>
      <c r="L52" s="117" t="s">
        <v>1148</v>
      </c>
      <c r="M52" s="111"/>
      <c r="N52" s="117" t="s">
        <v>27</v>
      </c>
      <c r="O52" s="117" t="s">
        <v>26</v>
      </c>
      <c r="P52" s="79"/>
    </row>
    <row r="53" spans="1:16" s="7" customFormat="1" ht="24.75" customHeight="1" outlineLevel="1" x14ac:dyDescent="0.25">
      <c r="A53" s="137">
        <v>6</v>
      </c>
      <c r="B53" s="115" t="s">
        <v>2680</v>
      </c>
      <c r="C53" s="110" t="s">
        <v>32</v>
      </c>
      <c r="D53" s="114" t="s">
        <v>2686</v>
      </c>
      <c r="E53" s="138">
        <v>42705</v>
      </c>
      <c r="F53" s="138">
        <v>42885</v>
      </c>
      <c r="G53" s="153">
        <f t="shared" si="3"/>
        <v>6</v>
      </c>
      <c r="H53" s="115" t="s">
        <v>2691</v>
      </c>
      <c r="I53" s="114" t="s">
        <v>1070</v>
      </c>
      <c r="J53" s="114" t="s">
        <v>1077</v>
      </c>
      <c r="K53" s="116">
        <v>12000000</v>
      </c>
      <c r="L53" s="117" t="s">
        <v>1148</v>
      </c>
      <c r="M53" s="111"/>
      <c r="N53" s="117" t="s">
        <v>27</v>
      </c>
      <c r="O53" s="117" t="s">
        <v>26</v>
      </c>
      <c r="P53" s="79"/>
    </row>
    <row r="54" spans="1:16" s="7" customFormat="1" ht="24.75" customHeight="1" outlineLevel="1" x14ac:dyDescent="0.25">
      <c r="A54" s="137">
        <v>7</v>
      </c>
      <c r="B54" s="115" t="s">
        <v>2680</v>
      </c>
      <c r="C54" s="110" t="s">
        <v>32</v>
      </c>
      <c r="D54" s="114" t="s">
        <v>2687</v>
      </c>
      <c r="E54" s="138">
        <v>42917</v>
      </c>
      <c r="F54" s="138">
        <v>43099</v>
      </c>
      <c r="G54" s="153">
        <f t="shared" si="3"/>
        <v>6.0666666666666664</v>
      </c>
      <c r="H54" s="113" t="s">
        <v>2692</v>
      </c>
      <c r="I54" s="114" t="s">
        <v>1070</v>
      </c>
      <c r="J54" s="114" t="s">
        <v>1077</v>
      </c>
      <c r="K54" s="116">
        <v>12000000</v>
      </c>
      <c r="L54" s="117" t="s">
        <v>1148</v>
      </c>
      <c r="M54" s="111"/>
      <c r="N54" s="117" t="s">
        <v>27</v>
      </c>
      <c r="O54" s="117" t="s">
        <v>26</v>
      </c>
      <c r="P54" s="79"/>
    </row>
    <row r="55" spans="1:16" s="7" customFormat="1" ht="24.75" customHeight="1" outlineLevel="1" x14ac:dyDescent="0.25">
      <c r="A55" s="137">
        <v>8</v>
      </c>
      <c r="B55" s="115" t="s">
        <v>2681</v>
      </c>
      <c r="C55" s="110" t="s">
        <v>32</v>
      </c>
      <c r="D55" s="114" t="s">
        <v>2686</v>
      </c>
      <c r="E55" s="138">
        <v>43132</v>
      </c>
      <c r="F55" s="138">
        <v>43677</v>
      </c>
      <c r="G55" s="153">
        <f t="shared" si="3"/>
        <v>18.166666666666668</v>
      </c>
      <c r="H55" s="115" t="s">
        <v>2693</v>
      </c>
      <c r="I55" s="114" t="s">
        <v>1070</v>
      </c>
      <c r="J55" s="114" t="s">
        <v>1077</v>
      </c>
      <c r="K55" s="116">
        <v>21000000</v>
      </c>
      <c r="L55" s="117" t="s">
        <v>1148</v>
      </c>
      <c r="M55" s="111"/>
      <c r="N55" s="117" t="s">
        <v>27</v>
      </c>
      <c r="O55" s="117" t="s">
        <v>26</v>
      </c>
      <c r="P55" s="79"/>
    </row>
    <row r="56" spans="1:16" s="7" customFormat="1" ht="24.75" customHeight="1" outlineLevel="1" x14ac:dyDescent="0.25">
      <c r="A56" s="137">
        <v>9</v>
      </c>
      <c r="B56" s="115" t="s">
        <v>2682</v>
      </c>
      <c r="C56" s="110" t="s">
        <v>32</v>
      </c>
      <c r="D56" s="114" t="s">
        <v>2687</v>
      </c>
      <c r="E56" s="138">
        <v>42430</v>
      </c>
      <c r="F56" s="138">
        <v>42612</v>
      </c>
      <c r="G56" s="153">
        <f t="shared" si="3"/>
        <v>6.0666666666666664</v>
      </c>
      <c r="H56" s="113" t="s">
        <v>2694</v>
      </c>
      <c r="I56" s="114" t="s">
        <v>1070</v>
      </c>
      <c r="J56" s="114" t="s">
        <v>1077</v>
      </c>
      <c r="K56" s="116">
        <v>13800000</v>
      </c>
      <c r="L56" s="117" t="s">
        <v>1148</v>
      </c>
      <c r="M56" s="111"/>
      <c r="N56" s="117" t="s">
        <v>27</v>
      </c>
      <c r="O56" s="117"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1"/>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1"/>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1"/>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1"/>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1"/>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1"/>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1"/>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1"/>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1"/>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1"/>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1"/>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1"/>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1"/>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1"/>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1"/>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3" t="s">
        <v>2633</v>
      </c>
      <c r="B109" s="234"/>
      <c r="C109" s="234"/>
      <c r="D109" s="234"/>
      <c r="E109" s="234"/>
      <c r="F109" s="234"/>
      <c r="G109" s="234"/>
      <c r="H109" s="234"/>
      <c r="I109" s="234"/>
      <c r="J109" s="234"/>
      <c r="K109" s="234"/>
      <c r="L109" s="234"/>
      <c r="M109" s="234"/>
      <c r="N109" s="234"/>
      <c r="O109" s="235"/>
      <c r="P109" s="76"/>
    </row>
    <row r="110" spans="1:16" ht="15" customHeight="1" x14ac:dyDescent="0.25">
      <c r="A110" s="236" t="s">
        <v>2655</v>
      </c>
      <c r="B110" s="237"/>
      <c r="C110" s="237"/>
      <c r="D110" s="237"/>
      <c r="E110" s="237"/>
      <c r="F110" s="237"/>
      <c r="G110" s="237"/>
      <c r="H110" s="237"/>
      <c r="I110" s="237"/>
      <c r="J110" s="237"/>
      <c r="K110" s="237"/>
      <c r="L110" s="237"/>
      <c r="M110" s="237"/>
      <c r="N110" s="237"/>
      <c r="O110" s="238"/>
    </row>
    <row r="111" spans="1:16" ht="15.75" thickBot="1" x14ac:dyDescent="0.3">
      <c r="A111" s="239"/>
      <c r="B111" s="240"/>
      <c r="C111" s="240"/>
      <c r="D111" s="240"/>
      <c r="E111" s="240"/>
      <c r="F111" s="240"/>
      <c r="G111" s="240"/>
      <c r="H111" s="240"/>
      <c r="I111" s="240"/>
      <c r="J111" s="240"/>
      <c r="K111" s="240"/>
      <c r="L111" s="240"/>
      <c r="M111" s="240"/>
      <c r="N111" s="240"/>
      <c r="O111" s="241"/>
    </row>
    <row r="112" spans="1:16" s="1" customFormat="1" ht="26.25" customHeight="1" thickBot="1" x14ac:dyDescent="0.3">
      <c r="I112" s="221" t="s">
        <v>9</v>
      </c>
      <c r="J112" s="22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4" t="s">
        <v>2695</v>
      </c>
      <c r="E114" s="138">
        <v>44166</v>
      </c>
      <c r="F114" s="138">
        <v>44772</v>
      </c>
      <c r="G114" s="153">
        <f>IF(AND(E114&lt;&gt;"",F114&lt;&gt;""),((F114-E114)/30),"")</f>
        <v>20.2</v>
      </c>
      <c r="H114" s="113" t="s">
        <v>2696</v>
      </c>
      <c r="I114" s="114" t="s">
        <v>1078</v>
      </c>
      <c r="J114" s="114" t="s">
        <v>1084</v>
      </c>
      <c r="K114" s="68">
        <v>126760043</v>
      </c>
      <c r="L114" s="100">
        <f>+IF(AND(K114&gt;0,O114="Ejecución"),(K114/877802)*Tabla28[[#This Row],[% participación]],IF(AND(K114&gt;0,O114&lt;&gt;"Ejecución"),"-",""))</f>
        <v>144.4061906899278</v>
      </c>
      <c r="M114" s="117" t="s">
        <v>1148</v>
      </c>
      <c r="N114" s="166">
        <v>1</v>
      </c>
      <c r="O114" s="155" t="s">
        <v>1150</v>
      </c>
      <c r="P114" s="78"/>
    </row>
    <row r="115" spans="1:16" s="6" customFormat="1" ht="24.75" customHeight="1" x14ac:dyDescent="0.25">
      <c r="A115" s="136">
        <v>2</v>
      </c>
      <c r="B115" s="154" t="s">
        <v>2664</v>
      </c>
      <c r="C115" s="156" t="s">
        <v>31</v>
      </c>
      <c r="D115" s="114" t="s">
        <v>2695</v>
      </c>
      <c r="E115" s="138">
        <v>44166</v>
      </c>
      <c r="F115" s="138">
        <v>44772</v>
      </c>
      <c r="G115" s="153">
        <f t="shared" ref="G115:G116" si="4">IF(AND(E115&lt;&gt;"",F115&lt;&gt;""),((F115-E115)/30),"")</f>
        <v>20.2</v>
      </c>
      <c r="H115" s="113" t="s">
        <v>2696</v>
      </c>
      <c r="I115" s="114" t="s">
        <v>1078</v>
      </c>
      <c r="J115" s="114" t="s">
        <v>1092</v>
      </c>
      <c r="K115" s="68">
        <v>162977199</v>
      </c>
      <c r="L115" s="100">
        <f>+IF(AND(K115&gt;0,O115="Ejecución"),(K115/877802)*Tabla28[[#This Row],[% participación]],IF(AND(K115&gt;0,O115&lt;&gt;"Ejecución"),"-",""))</f>
        <v>185.66510329208637</v>
      </c>
      <c r="M115" s="65" t="s">
        <v>1148</v>
      </c>
      <c r="N115" s="166">
        <v>1</v>
      </c>
      <c r="O115" s="155" t="s">
        <v>1150</v>
      </c>
      <c r="P115" s="78"/>
    </row>
    <row r="116" spans="1:16" s="6" customFormat="1" ht="24.75" customHeight="1" x14ac:dyDescent="0.25">
      <c r="A116" s="136">
        <v>3</v>
      </c>
      <c r="B116" s="154" t="s">
        <v>2664</v>
      </c>
      <c r="C116" s="156" t="s">
        <v>31</v>
      </c>
      <c r="D116" s="63"/>
      <c r="E116" s="138"/>
      <c r="F116" s="138"/>
      <c r="G116" s="153" t="str">
        <f t="shared" si="4"/>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23" t="s">
        <v>2659</v>
      </c>
      <c r="B163" s="224"/>
      <c r="C163" s="224"/>
      <c r="D163" s="224"/>
      <c r="E163" s="225"/>
      <c r="F163" s="226" t="s">
        <v>2660</v>
      </c>
      <c r="G163" s="226"/>
      <c r="H163" s="226"/>
      <c r="I163" s="223" t="s">
        <v>2630</v>
      </c>
      <c r="J163" s="224"/>
      <c r="K163" s="224"/>
      <c r="L163" s="224"/>
      <c r="M163" s="224"/>
      <c r="N163" s="224"/>
      <c r="O163" s="225"/>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3" t="s">
        <v>2614</v>
      </c>
      <c r="C165" s="203"/>
      <c r="D165" s="203"/>
      <c r="E165" s="8"/>
      <c r="F165" s="5"/>
      <c r="G165" s="227" t="s">
        <v>2614</v>
      </c>
      <c r="H165" s="227"/>
      <c r="I165" s="228" t="s">
        <v>1164</v>
      </c>
      <c r="J165" s="229"/>
      <c r="K165" s="229"/>
      <c r="L165" s="229"/>
      <c r="M165" s="22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30" t="s">
        <v>2643</v>
      </c>
      <c r="J167" s="231"/>
      <c r="K167" s="231"/>
      <c r="L167" s="231"/>
      <c r="M167" s="231"/>
      <c r="N167" s="231"/>
      <c r="O167" s="232"/>
      <c r="U167" s="51"/>
    </row>
    <row r="168" spans="1:28" x14ac:dyDescent="0.25">
      <c r="A168" s="9"/>
      <c r="B168" s="216" t="s">
        <v>2657</v>
      </c>
      <c r="C168" s="216"/>
      <c r="D168" s="216"/>
      <c r="E168" s="8"/>
      <c r="F168" s="5"/>
      <c r="H168" s="81" t="s">
        <v>2656</v>
      </c>
      <c r="I168" s="230"/>
      <c r="J168" s="231"/>
      <c r="K168" s="231"/>
      <c r="L168" s="231"/>
      <c r="M168" s="231"/>
      <c r="N168" s="231"/>
      <c r="O168" s="232"/>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2667</v>
      </c>
      <c r="B172" s="174"/>
      <c r="C172" s="174"/>
      <c r="D172" s="174"/>
      <c r="E172" s="174"/>
      <c r="F172" s="174"/>
      <c r="G172" s="174"/>
      <c r="H172" s="174"/>
      <c r="I172" s="174"/>
      <c r="J172" s="174"/>
      <c r="K172" s="174"/>
      <c r="L172" s="174"/>
      <c r="M172" s="174"/>
      <c r="N172" s="174"/>
      <c r="O172" s="175"/>
      <c r="P172" s="76"/>
    </row>
    <row r="173" spans="1:28" ht="15" customHeight="1" x14ac:dyDescent="0.25">
      <c r="A173" s="188" t="s">
        <v>2673</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2668</v>
      </c>
      <c r="C176" s="204"/>
      <c r="D176" s="204"/>
      <c r="E176" s="204"/>
      <c r="F176" s="204"/>
      <c r="G176" s="204"/>
      <c r="H176" s="20"/>
      <c r="I176" s="211" t="s">
        <v>2674</v>
      </c>
      <c r="J176" s="212"/>
      <c r="K176" s="212"/>
      <c r="L176" s="212"/>
      <c r="M176" s="21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25" x14ac:dyDescent="0.25">
      <c r="A178" s="9"/>
      <c r="B178" s="208"/>
      <c r="C178" s="209"/>
      <c r="D178" s="210"/>
      <c r="E178" s="160"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7"/>
      <c r="Z178" s="158" t="str">
        <f>IF(Y178&gt;0,SUM(E180+Y178),"")</f>
        <v/>
      </c>
      <c r="AA178" s="19"/>
      <c r="AB178" s="19"/>
    </row>
    <row r="179" spans="1:28" ht="23.25" x14ac:dyDescent="0.25">
      <c r="A179" s="9"/>
      <c r="B179" s="214" t="s">
        <v>2668</v>
      </c>
      <c r="C179" s="214"/>
      <c r="D179" s="214"/>
      <c r="E179" s="164">
        <v>0.02</v>
      </c>
      <c r="F179" s="163">
        <v>0.05</v>
      </c>
      <c r="G179" s="158">
        <f>IF(F179&gt;0,SUM(E179+F179),"")</f>
        <v>7.0000000000000007E-2</v>
      </c>
      <c r="H179" s="5"/>
      <c r="I179" s="214" t="s">
        <v>2670</v>
      </c>
      <c r="J179" s="214"/>
      <c r="K179" s="214"/>
      <c r="L179" s="214"/>
      <c r="M179" s="165"/>
      <c r="O179" s="8"/>
      <c r="Q179" s="19"/>
      <c r="R179" s="152" t="str">
        <f>IF(M179&gt;0,SUM(L179+M179),"")</f>
        <v/>
      </c>
      <c r="T179" s="19"/>
      <c r="U179" s="170" t="s">
        <v>1166</v>
      </c>
      <c r="V179" s="170"/>
      <c r="W179" s="170"/>
      <c r="X179" s="24">
        <v>0.02</v>
      </c>
      <c r="Y179" s="157"/>
      <c r="Z179" s="158" t="str">
        <f>IF(Y179&gt;0,SUM(E181+Y179),"")</f>
        <v/>
      </c>
      <c r="AA179" s="19"/>
      <c r="AB179" s="19"/>
    </row>
    <row r="180" spans="1:28" ht="23.25" hidden="1" x14ac:dyDescent="0.25">
      <c r="A180" s="9"/>
      <c r="B180" s="194"/>
      <c r="C180" s="194"/>
      <c r="D180" s="194"/>
      <c r="E180" s="162"/>
      <c r="H180" s="5"/>
      <c r="I180" s="194"/>
      <c r="J180" s="194"/>
      <c r="K180" s="194"/>
      <c r="L180" s="194"/>
      <c r="M180" s="5"/>
      <c r="O180" s="8"/>
      <c r="Q180" s="19"/>
      <c r="R180" s="152" t="str">
        <f>IF(S180&gt;0,SUM(L180+S180),"")</f>
        <v/>
      </c>
      <c r="S180" s="157"/>
      <c r="T180" s="19"/>
      <c r="U180" s="170" t="s">
        <v>1167</v>
      </c>
      <c r="V180" s="170"/>
      <c r="W180" s="170"/>
      <c r="X180" s="24">
        <v>0.03</v>
      </c>
      <c r="Y180" s="157"/>
      <c r="Z180" s="158" t="str">
        <f>IF(Y180&gt;0,SUM(E182+Y180),"")</f>
        <v/>
      </c>
      <c r="AA180" s="19"/>
      <c r="AB180" s="19"/>
    </row>
    <row r="181" spans="1:28" ht="23.25" hidden="1" x14ac:dyDescent="0.25">
      <c r="A181" s="9"/>
      <c r="B181" s="194"/>
      <c r="C181" s="194"/>
      <c r="D181" s="194"/>
      <c r="E181" s="162"/>
      <c r="H181" s="5"/>
      <c r="I181" s="194"/>
      <c r="J181" s="194"/>
      <c r="K181" s="194"/>
      <c r="L181" s="194"/>
      <c r="M181" s="5"/>
      <c r="O181" s="8"/>
      <c r="Q181" s="19"/>
      <c r="R181" s="152" t="str">
        <f>IF(S181&gt;0,SUM(L181+S181),"")</f>
        <v/>
      </c>
      <c r="S181" s="157"/>
      <c r="T181" s="19"/>
      <c r="U181" s="19"/>
      <c r="V181" s="19"/>
      <c r="W181" s="19"/>
      <c r="X181" s="19"/>
      <c r="Y181" s="19"/>
      <c r="Z181" s="19"/>
      <c r="AA181" s="19"/>
      <c r="AB181" s="19"/>
    </row>
    <row r="182" spans="1:28" ht="23.25" hidden="1" x14ac:dyDescent="0.25">
      <c r="A182" s="9"/>
      <c r="B182" s="194"/>
      <c r="C182" s="194"/>
      <c r="D182" s="194"/>
      <c r="E182" s="162"/>
      <c r="H182" s="5"/>
      <c r="I182" s="194"/>
      <c r="J182" s="194"/>
      <c r="K182" s="194"/>
      <c r="L182" s="194"/>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7.0000000000000007E-2</v>
      </c>
      <c r="D185" s="91" t="s">
        <v>2628</v>
      </c>
      <c r="E185" s="94">
        <f>+(C185*SUM(K20:K35))</f>
        <v>58652529.600000009</v>
      </c>
      <c r="F185" s="92"/>
      <c r="G185" s="93"/>
      <c r="H185" s="88"/>
      <c r="I185" s="90" t="s">
        <v>2627</v>
      </c>
      <c r="J185" s="159">
        <f>+SUM(M179:M183)</f>
        <v>0</v>
      </c>
      <c r="K185" s="195" t="s">
        <v>2628</v>
      </c>
      <c r="L185" s="195"/>
      <c r="M185" s="94">
        <f>+J185*(SUM(K20:K35))</f>
        <v>0</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20" t="s">
        <v>2636</v>
      </c>
      <c r="C192" s="220"/>
      <c r="E192" s="5" t="s">
        <v>20</v>
      </c>
      <c r="H192" s="26" t="s">
        <v>24</v>
      </c>
      <c r="J192" s="5" t="s">
        <v>2637</v>
      </c>
      <c r="K192" s="5"/>
      <c r="M192" s="5"/>
      <c r="N192" s="5"/>
      <c r="O192" s="8"/>
      <c r="Q192" s="147"/>
      <c r="R192" s="148"/>
      <c r="S192" s="148"/>
      <c r="T192" s="147"/>
    </row>
    <row r="193" spans="1:18" x14ac:dyDescent="0.25">
      <c r="A193" s="9"/>
      <c r="C193" s="118">
        <v>42824</v>
      </c>
      <c r="D193" s="5"/>
      <c r="E193" s="119">
        <v>400</v>
      </c>
      <c r="F193" s="5"/>
      <c r="G193" s="5"/>
      <c r="H193" s="140" t="s">
        <v>2697</v>
      </c>
      <c r="J193" s="5"/>
      <c r="K193" s="120">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7" t="s">
        <v>2658</v>
      </c>
      <c r="C199" s="187"/>
      <c r="D199" s="187"/>
      <c r="E199" s="187"/>
      <c r="F199" s="187"/>
      <c r="G199" s="187"/>
      <c r="H199" s="187"/>
      <c r="I199" s="187"/>
      <c r="J199" s="187"/>
      <c r="K199" s="187"/>
      <c r="L199" s="187"/>
      <c r="M199" s="187"/>
      <c r="N199" s="187"/>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2648</v>
      </c>
      <c r="C201" s="219"/>
      <c r="D201" s="219"/>
      <c r="E201" s="219"/>
      <c r="F201" s="219"/>
      <c r="G201" s="219"/>
      <c r="H201" s="219"/>
      <c r="I201" s="219"/>
      <c r="J201" s="219"/>
      <c r="K201" s="219"/>
      <c r="L201" s="219"/>
      <c r="M201" s="219"/>
      <c r="N201" s="21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244" t="s">
        <v>2698</v>
      </c>
      <c r="J211" s="27" t="s">
        <v>2622</v>
      </c>
      <c r="K211" s="141" t="s">
        <v>2698</v>
      </c>
      <c r="L211" s="21"/>
      <c r="M211" s="21"/>
      <c r="N211" s="21"/>
      <c r="O211" s="8"/>
    </row>
    <row r="212" spans="1:15" x14ac:dyDescent="0.25">
      <c r="A212" s="9"/>
      <c r="B212" s="27" t="s">
        <v>2619</v>
      </c>
      <c r="C212" s="140" t="s">
        <v>2697</v>
      </c>
      <c r="D212" s="21"/>
      <c r="G212" s="27" t="s">
        <v>2621</v>
      </c>
      <c r="H212" s="244" t="s">
        <v>2699</v>
      </c>
      <c r="J212" s="27" t="s">
        <v>2623</v>
      </c>
      <c r="K212" s="140"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10</cp:lastModifiedBy>
  <cp:lastPrinted>2021-01-05T18:43:50Z</cp:lastPrinted>
  <dcterms:created xsi:type="dcterms:W3CDTF">2020-10-14T21:57:42Z</dcterms:created>
  <dcterms:modified xsi:type="dcterms:W3CDTF">2021-01-05T18:47:36Z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