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anager\Desktop\PARA NUEVA CONTRATACION 2021\valle\"/>
    </mc:Choice>
  </mc:AlternateContent>
  <xr:revisionPtr revIDLastSave="0" documentId="8_{C1C7B490-C79F-40C2-835A-4F188F655B2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<sst xmlns="http://schemas.openxmlformats.org/spreadsheetml/2006/main" count="3107" uniqueCount="2702">
  <si>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</si>
  <si>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</si>
  <si>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</si>
  <si>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</si>
  <si>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</si>
  <si>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</si>
  <si>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</si>
  <si>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</si>
  <si>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</si>
  <si>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</si>
  <si>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</si>
  <si>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</si>
  <si>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</si>
  <si>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</si>
  <si>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</si>
  <si>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</si>
  <si>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</si>
  <si>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</si>
  <si>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</si>
  <si>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</si>
  <si>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</si>
  <si>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</si>
  <si>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</si>
  <si>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</si>
  <si>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</si>
  <si>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</si>
  <si>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</si>
  <si>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</si>
  <si>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</si>
  <si>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</si>
  <si>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</si>
  <si>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</si>
  <si>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</si>
  <si>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</si>
  <si>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</si>
  <si>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</si>
  <si>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</si>
  <si>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</si>
  <si>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</si>
  <si>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</si>
  <si>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</si>
  <si>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</si>
  <si>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</si>
  <si>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</si>
  <si>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</si>
  <si>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</si>
  <si>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</si>
  <si>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</si>
  <si>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</si>
  <si>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</si>
  <si>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</si>
  <si>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</si>
  <si>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</si>
  <si>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</si>
  <si>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</si>
  <si>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</si>
  <si>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</si>
  <si>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</si>
  <si>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</si>
  <si>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</si>
  <si>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</si>
  <si>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</si>
  <si>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</si>
  <si>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</si>
  <si>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</si>
  <si>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</si>
  <si>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</si>
  <si>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</si>
  <si>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</si>
  <si>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</si>
  <si>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</si>
  <si>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</si>
  <si>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</si>
  <si>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</si>
  <si>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</si>
  <si>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</si>
  <si>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</si>
  <si>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</si>
  <si>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</si>
  <si>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</si>
  <si>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</si>
  <si>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</si>
  <si>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</si>
  <si>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</si>
  <si>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</si>
  <si>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</si>
  <si>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</si>
  <si>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</si>
  <si>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</si>
  <si>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</si>
  <si>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</si>
  <si>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</si>
  <si>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</si>
  <si>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</si>
  <si>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</si>
  <si>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</si>
  <si>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</si>
  <si>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</si>
  <si>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</si>
  <si>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</si>
  <si>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</si>
  <si>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</si>
  <si>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</si>
  <si>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</si>
  <si>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</si>
  <si>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</si>
  <si>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</si>
  <si>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</si>
  <si>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</si>
  <si>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</si>
  <si>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</si>
  <si>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</si>
  <si>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</si>
  <si>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</si>
  <si>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</si>
  <si>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</si>
  <si>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</si>
  <si>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</si>
  <si>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</si>
  <si>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</si>
  <si>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</si>
  <si>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</si>
  <si>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</si>
  <si>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</si>
  <si>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</si>
  <si>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</si>
  <si>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</si>
  <si>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</si>
  <si>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</si>
  <si>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</si>
  <si>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</si>
  <si>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</si>
  <si>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</si>
  <si>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</si>
  <si>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</si>
  <si>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</si>
  <si>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</si>
  <si>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</si>
  <si>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</si>
  <si>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</si>
  <si>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</si>
  <si>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</si>
  <si>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</si>
  <si>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</si>
  <si>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</si>
  <si>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</si>
  <si>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</si>
  <si>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</si>
  <si>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</si>
  <si>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</si>
  <si>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</si>
  <si>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</si>
  <si>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</si>
  <si>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</si>
  <si>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</si>
  <si>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</si>
  <si>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</si>
  <si>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</si>
  <si>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</si>
  <si>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</si>
  <si>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</si>
  <si>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</si>
  <si>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</si>
  <si>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</si>
  <si>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</si>
  <si>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</si>
  <si>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</si>
  <si>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</si>
  <si>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</si>
  <si>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</si>
  <si>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</si>
  <si>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</si>
  <si>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</si>
  <si>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</si>
  <si>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</si>
  <si>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</si>
  <si>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</si>
  <si>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</si>
  <si>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</si>
  <si>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</si>
  <si>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</si>
  <si>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</si>
  <si>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</si>
  <si>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</si>
  <si>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</si>
  <si>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</si>
  <si>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</si>
  <si>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</si>
  <si>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</si>
  <si>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</si>
  <si>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</si>
  <si>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</si>
  <si>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</si>
  <si>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</si>
  <si>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</si>
  <si>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</si>
  <si>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</si>
  <si>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</si>
  <si>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</si>
  <si>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</si>
  <si>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</si>
  <si>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</si>
  <si>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</si>
  <si>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</si>
  <si>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</si>
  <si>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</si>
  <si>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</si>
  <si>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</si>
  <si>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</si>
  <si>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</si>
  <si>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</si>
  <si>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</si>
  <si>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</si>
  <si>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</si>
  <si>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</si>
  <si>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</si>
  <si>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</si>
  <si>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</si>
  <si>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</si>
  <si>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</si>
  <si>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</si>
  <si>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</si>
  <si>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</si>
  <si>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</si>
  <si>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</si>
  <si>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</si>
  <si>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</si>
  <si>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</si>
  <si>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</si>
  <si>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</si>
  <si>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</si>
  <si>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</si>
  <si>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</si>
  <si>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</si>
  <si>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</si>
  <si>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</si>
  <si>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</si>
  <si>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</si>
  <si>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</si>
  <si>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</si>
  <si>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</si>
  <si>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</si>
  <si>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</si>
  <si>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</si>
  <si>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</si>
  <si>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</si>
  <si>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</si>
  <si>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</si>
  <si>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</si>
  <si>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</si>
  <si>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</si>
  <si>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</si>
  <si>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</si>
  <si>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</si>
  <si>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</si>
  <si>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</si>
  <si>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</si>
  <si>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</si>
  <si>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</si>
  <si>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</si>
  <si>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</si>
  <si>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</si>
  <si>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</si>
  <si>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</si>
  <si>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</si>
  <si>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</si>
  <si>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</si>
  <si>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</si>
  <si>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</si>
  <si>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</si>
  <si>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</si>
  <si>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</si>
  <si>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</si>
  <si>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</si>
  <si>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</si>
  <si>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</si>
  <si>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</si>
  <si>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</si>
  <si>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</si>
  <si>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</si>
  <si>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</si>
  <si>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</si>
  <si>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</si>
  <si>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</si>
  <si>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</si>
  <si>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</si>
  <si>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</si>
  <si>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</si>
  <si>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</si>
  <si>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</si>
  <si>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</si>
  <si>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</si>
  <si>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</si>
  <si>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</si>
  <si>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</si>
  <si>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</si>
  <si>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</si>
  <si>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</si>
  <si>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</si>
  <si>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</si>
  <si>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</si>
  <si>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</si>
  <si>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</si>
  <si>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</si>
  <si>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</si>
  <si>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</si>
  <si>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</si>
  <si>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</si>
  <si>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</si>
  <si>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</si>
  <si>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</si>
  <si>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</si>
  <si>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</si>
  <si>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</si>
  <si>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</si>
  <si>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</si>
  <si>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</si>
  <si>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</si>
  <si>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</si>
  <si>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</si>
  <si>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</si>
  <si>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</si>
  <si>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</si>
  <si>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</si>
  <si>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</si>
  <si>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</si>
  <si>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</si>
  <si>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</si>
  <si>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</si>
  <si>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</si>
  <si>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</si>
  <si>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</si>
  <si>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</si>
  <si>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</si>
  <si>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</si>
  <si>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</si>
  <si>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</si>
  <si>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</si>
  <si>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</si>
  <si>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</si>
  <si>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</si>
  <si>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</si>
  <si>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</si>
  <si>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</si>
  <si>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</si>
  <si>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</si>
  <si>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</si>
  <si>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</si>
  <si>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</si>
  <si>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</si>
  <si>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</si>
  <si>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</si>
  <si>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</si>
  <si>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</si>
  <si>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</si>
  <si>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</si>
  <si>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</si>
  <si>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</si>
  <si>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</si>
  <si>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</si>
  <si>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</si>
  <si>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</si>
  <si>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</si>
  <si>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</si>
  <si>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</si>
  <si>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</si>
  <si>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</si>
  <si>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</si>
  <si>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</si>
  <si>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</si>
  <si>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</si>
  <si>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</si>
  <si>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</si>
  <si>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</si>
  <si>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</si>
  <si>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</si>
  <si>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</si>
  <si>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</si>
  <si>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</si>
  <si>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</si>
  <si>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</si>
  <si>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</si>
  <si>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</si>
  <si>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</si>
  <si>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</si>
  <si>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</si>
  <si>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</si>
  <si>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</si>
  <si>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</si>
  <si>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</si>
  <si>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</si>
  <si>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</si>
  <si>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</si>
  <si>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</si>
  <si>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</si>
  <si>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</si>
  <si>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</si>
  <si>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</si>
  <si>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</si>
  <si>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</si>
  <si>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</si>
  <si>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</si>
  <si>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</si>
  <si>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</si>
  <si>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</si>
  <si>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</si>
  <si>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</si>
  <si>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</si>
  <si>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</si>
  <si>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</si>
  <si>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</si>
  <si>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</si>
  <si>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</si>
  <si>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</si>
  <si>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</si>
  <si>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</si>
  <si>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</si>
  <si>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</si>
  <si>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</si>
  <si>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</si>
  <si>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</si>
  <si>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</si>
  <si>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</si>
  <si>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</si>
  <si>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</si>
  <si>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</si>
  <si>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</si>
  <si>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</si>
  <si>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</si>
  <si>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</si>
  <si>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</si>
  <si>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</si>
  <si>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</si>
  <si>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</si>
  <si>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</si>
  <si>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</si>
  <si>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</si>
  <si>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</si>
  <si>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</si>
  <si>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</si>
  <si>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</si>
  <si>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</si>
  <si>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</si>
  <si>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</si>
  <si>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</si>
  <si>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</si>
  <si>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</si>
  <si>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</si>
  <si>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</si>
  <si>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</si>
  <si>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</si>
  <si>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</si>
  <si>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</si>
  <si>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</si>
  <si>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</si>
  <si>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</si>
  <si>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</si>
  <si>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</si>
  <si>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</si>
  <si>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</si>
  <si>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</si>
  <si>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</si>
  <si>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</si>
  <si>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</si>
  <si>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</si>
  <si>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</si>
  <si>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</si>
  <si>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</si>
  <si>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</si>
  <si>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</si>
  <si>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</si>
  <si>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</si>
  <si>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</si>
  <si>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</si>
  <si>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</si>
  <si>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</si>
  <si>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</si>
  <si>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</si>
  <si>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</si>
  <si>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</si>
  <si>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</si>
  <si>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</si>
  <si>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</si>
  <si>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</si>
  <si>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</si>
  <si>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</si>
  <si>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</si>
  <si>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</si>
  <si>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</si>
  <si>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</si>
  <si>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</si>
  <si>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</si>
  <si>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</si>
  <si>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</si>
  <si>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</si>
  <si>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</si>
  <si>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</si>
  <si>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</si>
  <si>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</si>
  <si>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</si>
  <si>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</si>
  <si>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</si>
  <si>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</si>
  <si>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</si>
  <si>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</si>
  <si>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</si>
  <si>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</si>
  <si>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</si>
  <si>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</si>
  <si>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</si>
  <si>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</si>
  <si>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</si>
  <si>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</si>
  <si>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</si>
  <si>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</si>
  <si>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</si>
  <si>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</si>
  <si>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</si>
  <si>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</si>
  <si>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</si>
  <si>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</si>
  <si>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</si>
  <si>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</si>
  <si>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</si>
  <si>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</si>
  <si>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</si>
  <si>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</si>
  <si>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</si>
  <si>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</si>
  <si>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</si>
  <si>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</si>
  <si>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</si>
  <si>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</si>
  <si>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</si>
  <si>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</si>
  <si>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</si>
  <si>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</si>
  <si>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</si>
  <si>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</si>
  <si>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</si>
  <si>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</si>
  <si>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</si>
  <si>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</si>
  <si>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</si>
  <si>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</si>
  <si>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</si>
  <si>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</si>
  <si>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</si>
  <si>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</si>
  <si>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</si>
  <si>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</si>
  <si>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</si>
  <si>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</si>
  <si>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</si>
  <si>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</si>
  <si>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</si>
  <si>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</si>
  <si>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</si>
  <si>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</si>
  <si>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</si>
  <si>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</si>
  <si>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</si>
  <si>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</si>
  <si>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</si>
  <si>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</si>
  <si>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</si>
  <si>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</si>
  <si>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</si>
  <si>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</si>
  <si>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</si>
  <si>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</si>
  <si>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</si>
  <si>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</si>
  <si>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</si>
  <si>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</si>
  <si>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</si>
  <si>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</si>
  <si>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</si>
  <si>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</si>
  <si>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</si>
  <si>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</si>
  <si>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</si>
  <si>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</si>
  <si>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</si>
  <si>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</si>
  <si>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</si>
  <si>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</si>
  <si>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</si>
  <si>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</si>
  <si>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</si>
  <si>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</si>
  <si>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</si>
  <si>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</si>
  <si>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</si>
  <si>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</si>
  <si>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</si>
  <si>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</si>
  <si>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</si>
  <si>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</si>
  <si>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</si>
  <si>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</si>
  <si>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</si>
  <si>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</si>
  <si>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</si>
  <si>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</si>
  <si>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</si>
  <si>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</si>
  <si>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</si>
  <si>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</si>
  <si>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</si>
  <si>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</si>
  <si>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</si>
  <si>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</si>
  <si>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</si>
  <si>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</si>
  <si>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</si>
  <si>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</si>
  <si>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</si>
  <si>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</si>
  <si>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</si>
  <si>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</si>
  <si>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</si>
  <si>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</si>
  <si>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</si>
  <si>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</si>
  <si>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</si>
  <si>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</si>
  <si>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</si>
  <si>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</si>
  <si>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</si>
  <si>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</si>
  <si>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</si>
  <si>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</si>
  <si>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</si>
  <si>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</si>
  <si>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</si>
  <si>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</si>
  <si>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</si>
  <si>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</si>
  <si>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</si>
  <si>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</si>
  <si>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</si>
  <si>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</si>
  <si>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</si>
  <si>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</si>
  <si>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</si>
  <si>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</si>
  <si>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</si>
  <si>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</si>
  <si>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</si>
  <si>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</si>
  <si>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</si>
  <si>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</si>
  <si>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</si>
  <si>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</si>
  <si>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</si>
  <si>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</si>
  <si>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</si>
  <si>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</si>
  <si>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</si>
  <si>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</si>
  <si>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</si>
  <si>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</si>
  <si>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</si>
  <si>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</si>
  <si>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</si>
  <si>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</si>
  <si>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</si>
  <si>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</si>
  <si>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</si>
  <si>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</si>
  <si>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</si>
  <si>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</si>
  <si>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</si>
  <si>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</si>
  <si>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</si>
  <si>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</si>
  <si>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</si>
  <si>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</si>
  <si>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</si>
  <si>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</si>
  <si>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</si>
  <si>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</si>
  <si>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</si>
  <si>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</si>
  <si>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</si>
  <si>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</si>
  <si>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</si>
  <si>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</si>
  <si>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</si>
  <si>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</si>
  <si>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</si>
  <si>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</si>
  <si>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</si>
  <si>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</si>
  <si>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</si>
  <si>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</si>
  <si>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</si>
  <si>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</si>
  <si>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</si>
  <si>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</si>
  <si>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</si>
  <si>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</si>
  <si>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</si>
  <si>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</si>
  <si>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</si>
  <si>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</si>
  <si>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</si>
  <si>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</si>
  <si>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</si>
  <si>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</si>
  <si>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</si>
  <si>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</si>
  <si>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</si>
  <si>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</si>
  <si>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</si>
  <si>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</si>
  <si>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</si>
  <si>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</si>
  <si>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</si>
  <si>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</si>
  <si>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</si>
  <si>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</si>
  <si>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</si>
  <si>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</si>
  <si>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</si>
  <si>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</si>
  <si>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</si>
  <si>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</si>
  <si>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</si>
  <si>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</si>
  <si>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</si>
  <si>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</si>
  <si>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</si>
  <si>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</si>
  <si>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</si>
  <si>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</si>
  <si>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</si>
  <si>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</si>
  <si>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</si>
  <si>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</si>
  <si>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</si>
  <si>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</si>
  <si>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</si>
  <si>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</si>
  <si>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</si>
  <si>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</si>
  <si>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</si>
  <si>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</si>
  <si>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</si>
  <si>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</si>
  <si>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</si>
  <si>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</si>
  <si>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</si>
  <si>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</si>
  <si>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</si>
  <si>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</si>
  <si>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</si>
  <si>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</si>
  <si>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</si>
  <si>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</si>
  <si>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</si>
  <si>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</si>
  <si>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</si>
  <si>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</si>
  <si>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</si>
  <si>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</si>
  <si>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</si>
  <si>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</si>
  <si>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</si>
  <si>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</si>
  <si>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</si>
  <si>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</si>
  <si>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</si>
  <si>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</si>
  <si>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</si>
  <si>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</si>
  <si>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</si>
  <si>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</si>
  <si>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</si>
  <si>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</si>
  <si>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</si>
  <si>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</si>
  <si>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</si>
  <si>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</si>
  <si>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</si>
  <si>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</si>
  <si>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</si>
  <si>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</si>
  <si>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</si>
  <si>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</si>
  <si>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</si>
  <si>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</si>
  <si>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</si>
  <si>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</si>
  <si>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</si>
  <si>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</si>
  <si>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</si>
  <si>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</si>
  <si>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</si>
  <si>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</si>
  <si>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</si>
  <si>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</si>
  <si>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</si>
  <si>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</si>
  <si>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</si>
  <si>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</si>
  <si>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</si>
  <si>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</si>
  <si>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</si>
  <si>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</si>
  <si>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</si>
  <si>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</si>
  <si>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</si>
  <si>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</si>
  <si>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</si>
  <si>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</si>
  <si>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</si>
  <si>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</si>
  <si>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</si>
  <si>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</si>
  <si>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</si>
  <si>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</si>
  <si>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</si>
  <si>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</si>
  <si>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</si>
  <si>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</si>
  <si>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</si>
  <si>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</si>
  <si>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</si>
  <si>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</si>
  <si>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</si>
  <si>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</si>
  <si>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</si>
  <si>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</si>
  <si>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</si>
  <si>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</si>
  <si>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</si>
  <si>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</si>
  <si>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</si>
  <si>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</si>
  <si>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</si>
  <si>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</si>
  <si>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</si>
  <si>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</si>
  <si>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</si>
  <si>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</si>
  <si>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</si>
  <si>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</si>
  <si>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</si>
  <si>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</si>
  <si>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</si>
  <si>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</si>
  <si>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</si>
  <si>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</si>
  <si>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</si>
  <si>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</si>
  <si>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</si>
  <si>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</si>
  <si>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</si>
  <si>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</si>
  <si>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</si>
  <si>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</si>
  <si>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</si>
  <si>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</si>
  <si>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</si>
  <si>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</si>
  <si>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</si>
  <si>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</si>
  <si>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</si>
  <si>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</si>
  <si>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</si>
  <si>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</si>
  <si>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</si>
  <si>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</si>
  <si>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</si>
  <si>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</si>
  <si>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</si>
  <si>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</si>
  <si>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</si>
  <si>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</si>
  <si>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</si>
  <si>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</si>
  <si>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</si>
  <si>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</si>
  <si>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</si>
  <si>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</si>
  <si>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</si>
  <si>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</si>
  <si>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</si>
  <si>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</si>
  <si>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</si>
  <si>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</si>
  <si>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</si>
  <si>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</si>
  <si>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</si>
  <si>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</si>
  <si>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</si>
  <si>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</si>
  <si>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</si>
  <si>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</si>
  <si>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</si>
  <si>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</si>
  <si>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</si>
  <si>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</si>
  <si>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</si>
  <si>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</si>
  <si>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</si>
  <si>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</si>
  <si>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</si>
  <si>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</si>
  <si>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</si>
  <si>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</si>
  <si>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</si>
  <si>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</si>
  <si>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</si>
  <si>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</si>
  <si>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</si>
  <si>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</si>
  <si>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</si>
  <si>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</si>
  <si>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</si>
  <si>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</si>
  <si>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</si>
  <si>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</si>
  <si>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</si>
  <si>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</si>
  <si>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</si>
  <si>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</si>
  <si>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</si>
  <si>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</si>
  <si>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</si>
  <si>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</si>
  <si>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</si>
  <si>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</si>
  <si>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</si>
  <si>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</si>
  <si>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</si>
  <si>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</si>
  <si>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</si>
  <si>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</si>
  <si>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</si>
  <si>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</si>
  <si>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</si>
  <si>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</si>
  <si>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</si>
  <si>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</si>
  <si>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</si>
  <si>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</si>
  <si>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</si>
  <si>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</si>
  <si>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</si>
  <si>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</si>
  <si>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</si>
  <si>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</si>
  <si>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</si>
  <si>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</si>
  <si>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</si>
  <si>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</si>
  <si>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</si>
  <si>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</si>
  <si>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</si>
  <si>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</si>
  <si>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</si>
  <si>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</si>
  <si>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</si>
  <si>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</si>
  <si>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</si>
  <si>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</si>
  <si>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</si>
  <si>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</si>
  <si>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</si>
  <si>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</si>
  <si>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</si>
  <si>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</si>
  <si>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</si>
  <si>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</si>
  <si>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</si>
  <si>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</si>
  <si>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</si>
  <si>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</si>
  <si>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</si>
  <si>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</si>
  <si>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</si>
  <si>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</si>
  <si>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</si>
  <si>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</si>
  <si>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</si>
  <si>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</si>
  <si>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</si>
  <si>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</si>
  <si>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</si>
  <si>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</si>
  <si>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</si>
  <si>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</si>
  <si>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</si>
  <si>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</si>
  <si>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</si>
  <si>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</si>
  <si>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</si>
  <si>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</si>
  <si>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</si>
  <si>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</si>
  <si>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</si>
  <si>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</si>
  <si>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</si>
  <si>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</si>
  <si>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</si>
  <si>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</si>
  <si>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</si>
  <si>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</si>
  <si>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</si>
  <si>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</si>
  <si>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</si>
  <si>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</si>
  <si>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</si>
  <si>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</si>
  <si>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</si>
  <si>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</si>
  <si>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</si>
  <si>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</si>
  <si>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</si>
  <si>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</si>
  <si>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</si>
  <si>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</si>
  <si>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</si>
  <si>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</si>
  <si>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</si>
  <si>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</si>
  <si>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</si>
  <si>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</si>
  <si>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</si>
  <si>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</si>
  <si>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</si>
  <si>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</si>
  <si>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</si>
  <si>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</si>
  <si>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</si>
  <si>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</si>
  <si>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</si>
  <si>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</si>
  <si>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</si>
  <si>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</si>
  <si>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</si>
  <si>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</si>
  <si>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</si>
  <si>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</si>
  <si>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</si>
  <si>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</si>
  <si>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</si>
  <si>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</si>
  <si>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</si>
  <si>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</si>
  <si>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</si>
  <si>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</si>
  <si>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</si>
  <si>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</si>
  <si>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</si>
  <si>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</si>
  <si>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</si>
  <si>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</si>
  <si>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</si>
  <si>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</si>
  <si>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</si>
  <si>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</si>
  <si>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</si>
  <si>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</si>
  <si>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</si>
  <si>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</si>
  <si>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</si>
  <si>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</si>
  <si>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</si>
  <si>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</si>
  <si>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</si>
  <si>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</si>
  <si>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</si>
  <si>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</si>
  <si>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</si>
  <si>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</si>
  <si>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</si>
  <si>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</si>
  <si>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</si>
  <si>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</si>
  <si>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</si>
  <si>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</si>
  <si>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</si>
  <si>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</si>
  <si>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</si>
  <si>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</si>
  <si>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</si>
  <si>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</si>
  <si>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</si>
  <si>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</si>
  <si>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</si>
  <si>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</si>
  <si>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</si>
  <si>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</si>
  <si>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</si>
  <si>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</si>
  <si>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</si>
  <si>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</si>
  <si>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</si>
  <si>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</si>
  <si>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</si>
  <si>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</si>
  <si>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</si>
  <si>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</si>
  <si>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</si>
  <si>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</si>
  <si>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</si>
  <si>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</si>
  <si>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</si>
  <si>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</si>
  <si>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</si>
  <si>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</si>
  <si>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</si>
  <si>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</si>
  <si>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</si>
  <si>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</si>
  <si>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</si>
  <si>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</si>
  <si>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</si>
  <si>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</si>
  <si>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</si>
  <si>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</si>
  <si>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</si>
  <si>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</si>
  <si>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</si>
  <si>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</si>
  <si>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</si>
  <si>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</si>
  <si>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</si>
  <si>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</si>
  <si>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</si>
  <si>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</si>
  <si>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</si>
  <si>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</si>
  <si>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</si>
  <si>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</si>
  <si>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</si>
  <si>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</si>
  <si>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</si>
  <si>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</si>
  <si>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</si>
  <si>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</si>
  <si>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</si>
  <si>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</si>
  <si>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</si>
  <si>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</si>
  <si>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</si>
  <si>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</si>
  <si>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</si>
  <si>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</si>
  <si>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</si>
  <si>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</si>
  <si>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</si>
  <si>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</si>
  <si>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</si>
  <si>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</si>
  <si>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</si>
  <si>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</si>
  <si>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</si>
  <si>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</si>
  <si>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</si>
  <si>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</si>
  <si>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</si>
  <si>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</si>
  <si>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</si>
  <si>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</si>
  <si>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</si>
  <si>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</si>
  <si>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</si>
  <si>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</si>
  <si>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</si>
  <si>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</si>
  <si>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</si>
  <si>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</si>
  <si>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</si>
  <si>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</si>
  <si>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</si>
  <si>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</si>
  <si>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</si>
  <si>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</si>
  <si>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</si>
  <si>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</si>
  <si>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</si>
  <si>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</si>
  <si>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</si>
  <si>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</si>
  <si>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</si>
  <si>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</si>
  <si>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</si>
  <si>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</si>
  <si>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</si>
  <si>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</si>
  <si>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</si>
  <si>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</si>
  <si>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</si>
  <si>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</si>
  <si>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</si>
  <si>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</si>
  <si>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</si>
  <si>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</si>
  <si>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</si>
  <si>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</si>
  <si>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</si>
  <si>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</si>
  <si>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</si>
  <si>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</si>
  <si>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</si>
  <si>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</si>
  <si>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</si>
  <si>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</si>
  <si>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</si>
  <si>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</si>
  <si>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</si>
  <si>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</si>
  <si>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</si>
  <si>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</si>
  <si>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</si>
  <si>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</si>
  <si>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</si>
  <si>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</si>
  <si>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</si>
  <si>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</si>
  <si>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</si>
  <si>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</si>
  <si>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</si>
  <si>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</si>
  <si>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</si>
  <si>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</si>
  <si>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</si>
  <si>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</si>
  <si>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</si>
  <si>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</si>
  <si>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</si>
  <si>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</si>
  <si>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</si>
  <si>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</si>
  <si>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</si>
  <si>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</si>
  <si>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</si>
  <si>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</si>
  <si>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</si>
  <si>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</si>
  <si>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</si>
  <si>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</si>
  <si>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</si>
  <si>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</si>
  <si>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</si>
  <si>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</si>
  <si>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</si>
  <si>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</si>
  <si>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</si>
  <si>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</si>
  <si>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</si>
  <si>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</si>
  <si>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</si>
  <si>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</si>
  <si>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</si>
  <si>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</si>
  <si>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</si>
  <si>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</si>
  <si>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</si>
  <si>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</si>
  <si>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</si>
  <si>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</si>
  <si>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</si>
  <si>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</si>
  <si>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</si>
  <si>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</si>
  <si>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</si>
  <si>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</si>
  <si>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</si>
  <si>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</si>
  <si>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</si>
  <si>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</si>
  <si>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</si>
  <si>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</si>
  <si>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</si>
  <si>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</si>
  <si>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</si>
  <si>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</si>
  <si>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</si>
  <si>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</si>
  <si>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</si>
  <si>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</si>
  <si>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</si>
  <si>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</si>
  <si>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</si>
  <si>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</si>
  <si>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</si>
  <si>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</si>
  <si>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</si>
  <si>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</si>
  <si>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</si>
  <si>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</si>
  <si>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</si>
  <si>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</si>
  <si>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</si>
  <si>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</si>
  <si>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</si>
  <si>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</si>
  <si>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</si>
  <si>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</si>
  <si>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</si>
  <si>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</si>
  <si>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</si>
  <si>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</si>
  <si>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</si>
  <si>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</si>
  <si>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</si>
  <si>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</si>
  <si>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</si>
  <si>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</si>
  <si>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</si>
  <si>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</si>
  <si>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</si>
  <si>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</si>
  <si>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</si>
  <si>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</si>
  <si>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</si>
  <si>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</si>
  <si>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</si>
  <si>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</si>
  <si>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</si>
  <si>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</si>
  <si>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</si>
  <si>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</si>
  <si>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</si>
  <si>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</si>
  <si>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</si>
  <si>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</si>
  <si>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</si>
  <si>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</si>
  <si>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</si>
  <si>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</si>
  <si>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</si>
  <si>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</si>
  <si>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</si>
  <si>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</si>
  <si>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</si>
  <si>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</si>
  <si>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</si>
  <si>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</si>
  <si>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</si>
  <si>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</si>
  <si>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</si>
  <si>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</si>
  <si>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</si>
  <si>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</si>
  <si>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</si>
  <si>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</si>
  <si>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</si>
  <si>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</si>
  <si>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</si>
  <si>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</si>
  <si>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</si>
  <si>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</si>
  <si>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</si>
  <si>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</si>
  <si>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</si>
  <si>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</si>
  <si>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</si>
  <si>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</si>
  <si>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</si>
  <si>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</si>
  <si>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</si>
  <si>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</si>
  <si>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</si>
  <si>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</si>
  <si>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</si>
  <si>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</si>
  <si>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</si>
  <si>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</si>
  <si>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</si>
  <si>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</si>
  <si>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</si>
  <si>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</si>
  <si>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</si>
  <si>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</si>
  <si>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</si>
  <si>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</si>
  <si>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</si>
  <si>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</si>
  <si>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</si>
  <si>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</si>
  <si>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</si>
  <si>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</si>
  <si>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</si>
  <si>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</si>
  <si>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</si>
  <si>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</si>
  <si>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</si>
  <si>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</si>
  <si>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</si>
  <si>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</si>
  <si>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</si>
  <si>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</si>
  <si>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</si>
  <si>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</si>
  <si>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</si>
  <si>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</si>
  <si>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</si>
  <si>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</si>
  <si>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</si>
  <si>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</si>
  <si>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</si>
  <si>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</si>
  <si>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</si>
  <si>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</si>
  <si>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</si>
  <si>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</si>
  <si>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</si>
  <si>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</si>
  <si>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</si>
  <si>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</si>
  <si>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</si>
  <si>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</si>
  <si>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</si>
  <si>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</si>
  <si>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</si>
  <si>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</si>
  <si>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</si>
  <si>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</si>
  <si>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</si>
  <si>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</si>
  <si>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</si>
  <si>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</si>
  <si>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</si>
  <si>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</si>
  <si>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</si>
  <si>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</si>
  <si>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</si>
  <si>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</si>
  <si>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</si>
  <si>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</si>
  <si>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</si>
  <si>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</si>
  <si>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</si>
  <si>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</si>
  <si>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</si>
  <si>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</si>
  <si>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</si>
  <si>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</si>
  <si>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</si>
  <si>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</si>
  <si>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</si>
  <si>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</si>
  <si>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</si>
  <si>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</si>
  <si>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</si>
  <si>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</si>
  <si>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</si>
  <si>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</si>
  <si>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</si>
  <si>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</si>
  <si>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</si>
  <si>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</si>
  <si>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</si>
  <si>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</si>
  <si>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</si>
  <si>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</si>
  <si>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</si>
  <si>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</si>
  <si>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</si>
  <si>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</si>
  <si>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</si>
  <si>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</si>
  <si>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</si>
  <si>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</si>
  <si>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</si>
  <si>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</si>
  <si>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</si>
  <si>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</si>
  <si>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</si>
  <si>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</si>
  <si>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</si>
  <si>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</si>
  <si>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</si>
  <si>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</si>
  <si>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</si>
  <si>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</si>
  <si>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</si>
  <si>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</si>
  <si>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</si>
  <si>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</si>
  <si>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</si>
  <si>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</si>
  <si>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</si>
  <si>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</si>
  <si>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</si>
  <si>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</si>
  <si>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</si>
  <si>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</si>
  <si>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</si>
  <si>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</si>
  <si>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</si>
  <si>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</si>
  <si>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</si>
  <si>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</si>
  <si>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</si>
  <si>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</si>
  <si>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</si>
  <si>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</si>
  <si>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</si>
  <si>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</si>
  <si>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</si>
  <si>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</si>
  <si>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</si>
  <si>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</si>
  <si>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</si>
  <si>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</si>
  <si>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</si>
  <si>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</si>
  <si>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</si>
  <si>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</si>
  <si>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</si>
  <si>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</si>
  <si>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</si>
  <si>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</si>
  <si>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</si>
  <si>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</si>
  <si>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</si>
  <si>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</si>
  <si>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</si>
  <si>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</si>
  <si>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</si>
  <si>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</si>
  <si>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</si>
  <si>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</si>
  <si>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</si>
  <si>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</si>
  <si>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</si>
  <si>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</si>
  <si>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</si>
  <si>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</si>
  <si>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</si>
  <si>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</si>
  <si>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</si>
  <si>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</si>
  <si>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</si>
  <si>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</si>
  <si>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</si>
  <si>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</si>
  <si>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</si>
  <si>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</si>
  <si>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</si>
  <si>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</si>
  <si>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</si>
  <si>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</si>
  <si>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</si>
  <si>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</si>
  <si>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</si>
  <si>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</si>
  <si>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</si>
  <si>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</si>
  <si>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</si>
  <si>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</si>
  <si>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</si>
  <si>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</si>
  <si>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</si>
  <si>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</si>
  <si>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</si>
  <si>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</si>
  <si>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</si>
  <si>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</si>
  <si>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</si>
  <si>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</si>
  <si>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</si>
  <si>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</si>
  <si>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</si>
  <si>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</si>
  <si>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</si>
  <si>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</si>
  <si>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</si>
  <si>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</si>
  <si>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</si>
  <si>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</si>
  <si>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</si>
  <si>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</si>
  <si>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</si>
  <si>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</si>
  <si>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</si>
  <si>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</si>
  <si>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</si>
  <si>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</si>
  <si>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</si>
  <si>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</si>
  <si>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</si>
  <si>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</si>
  <si>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</si>
  <si>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</si>
  <si>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</si>
  <si>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</si>
  <si>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</si>
  <si>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</si>
  <si>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</si>
  <si>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</si>
  <si>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</si>
  <si>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</si>
  <si>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</si>
  <si>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</si>
  <si>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</si>
  <si>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</si>
  <si>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</si>
  <si>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</si>
  <si>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</si>
  <si>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</si>
  <si>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</si>
  <si>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</si>
  <si>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</si>
  <si>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</si>
  <si>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</si>
  <si>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</si>
  <si>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</si>
  <si>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</si>
  <si>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</si>
  <si>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</si>
  <si>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</si>
  <si>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</si>
  <si>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</si>
  <si>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</si>
  <si>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</si>
  <si>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</si>
  <si>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</si>
  <si>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</si>
  <si>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</si>
  <si>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</si>
  <si>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</si>
  <si>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</si>
  <si>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</si>
  <si>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</si>
  <si>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</si>
  <si>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</si>
  <si>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</si>
  <si>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</si>
  <si>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</si>
  <si>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</si>
  <si>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</si>
  <si>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</si>
  <si>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</si>
  <si>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</si>
  <si>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</si>
  <si>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</si>
  <si>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</si>
  <si>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</si>
  <si>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</si>
  <si>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</si>
  <si>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</si>
  <si>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</si>
  <si>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</si>
  <si>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</si>
  <si>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</si>
  <si>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</si>
  <si>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</si>
  <si>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</si>
  <si>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</si>
  <si>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</si>
  <si>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</si>
  <si>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</si>
  <si>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</si>
  <si>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</si>
  <si>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</si>
  <si>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</si>
  <si>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</si>
  <si>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</si>
  <si>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</si>
  <si>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</si>
  <si>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</si>
  <si>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</si>
  <si>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</si>
  <si>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</si>
  <si>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</si>
  <si>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</si>
  <si>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</si>
  <si>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</si>
  <si>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</si>
  <si>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</si>
  <si>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</si>
  <si>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</si>
  <si>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</si>
  <si>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</si>
  <si>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</si>
  <si>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</si>
  <si>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</si>
  <si>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</si>
  <si>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</si>
  <si>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</si>
  <si>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</si>
  <si>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</si>
  <si>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</si>
  <si>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</si>
  <si>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</si>
  <si>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</si>
  <si>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</si>
  <si>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</si>
  <si>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</si>
  <si>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</si>
  <si>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</si>
  <si>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</si>
  <si>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</si>
  <si>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</si>
  <si>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</si>
  <si>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</si>
  <si>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</si>
  <si>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</si>
  <si>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</si>
  <si>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</si>
  <si>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</si>
  <si>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</si>
  <si>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</si>
  <si>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</si>
  <si>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</si>
  <si>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</si>
  <si>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</si>
  <si>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</si>
  <si>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</si>
  <si>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</si>
  <si>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</si>
  <si>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</si>
  <si>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</si>
  <si>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</si>
  <si>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</si>
  <si>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</si>
  <si>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</si>
  <si>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</si>
  <si>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</si>
  <si>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</si>
  <si>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</si>
  <si>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</si>
  <si>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</si>
  <si>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</si>
  <si>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</si>
  <si>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</si>
  <si>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</si>
  <si>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</si>
  <si>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</si>
  <si>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</si>
  <si>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</si>
  <si>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</si>
  <si>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</si>
  <si>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</si>
  <si>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</si>
  <si>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</si>
  <si>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</si>
  <si>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</si>
  <si>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</si>
  <si>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</si>
  <si>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</si>
  <si>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</si>
  <si>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</si>
  <si>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</si>
  <si>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</si>
  <si>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</si>
  <si>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</si>
  <si>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</si>
  <si>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</si>
  <si>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</si>
  <si>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</si>
  <si>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</si>
  <si>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</si>
  <si>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</si>
  <si>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</si>
  <si>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</si>
  <si>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</si>
  <si>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</si>
  <si>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</si>
  <si>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</si>
  <si>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</si>
  <si>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</si>
  <si>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</si>
  <si>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</si>
  <si>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</si>
  <si>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</si>
  <si>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</si>
  <si>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</si>
  <si>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</si>
  <si>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</si>
  <si>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</si>
  <si>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</si>
  <si>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</si>
  <si>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</si>
  <si>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</si>
  <si>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</si>
  <si>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</si>
  <si>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</si>
  <si>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</si>
  <si>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</si>
  <si>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</si>
  <si>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</si>
  <si>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</si>
  <si>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</si>
  <si>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</si>
  <si>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</si>
  <si>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</si>
  <si>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</si>
  <si>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</si>
  <si>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</si>
  <si>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</si>
  <si>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</si>
  <si>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</si>
  <si>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</si>
  <si>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</si>
  <si>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</si>
  <si>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</si>
  <si>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</si>
  <si>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</si>
  <si>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</si>
  <si>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</si>
  <si>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</si>
  <si>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</si>
  <si>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</si>
  <si>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</si>
  <si>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</si>
  <si>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</si>
  <si>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</si>
  <si>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</si>
  <si>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</si>
  <si>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</si>
  <si>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</si>
  <si>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</si>
  <si>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</si>
  <si>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</si>
  <si>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</si>
  <si>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</si>
  <si>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</si>
  <si>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</si>
  <si>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</si>
  <si>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</si>
  <si>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</si>
  <si>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</si>
  <si>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</si>
  <si>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</si>
  <si>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</si>
  <si>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</si>
  <si>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</si>
  <si>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</si>
  <si>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</si>
  <si>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</si>
  <si>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</si>
  <si>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</si>
  <si>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</si>
  <si>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</si>
  <si>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</si>
  <si>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</si>
  <si>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</si>
  <si>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</si>
  <si>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</si>
  <si>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</si>
  <si>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</si>
  <si>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</si>
  <si>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</si>
  <si>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</si>
  <si>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</si>
  <si>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</si>
  <si>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</si>
  <si>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</si>
  <si>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</si>
  <si>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</si>
  <si>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</si>
  <si>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</si>
  <si>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</si>
  <si>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</si>
  <si>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</si>
  <si>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</si>
  <si>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</si>
  <si>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</si>
  <si>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</si>
  <si>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</si>
  <si>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</si>
  <si>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</si>
  <si>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</si>
  <si>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</si>
  <si>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</si>
  <si>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</si>
  <si>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</si>
  <si>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</si>
  <si>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</si>
  <si>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</si>
  <si>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</si>
  <si>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</si>
  <si>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</si>
  <si>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</si>
  <si>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</si>
  <si>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</si>
  <si>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</si>
  <si>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</si>
  <si>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</si>
  <si>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</si>
  <si>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</si>
  <si>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</si>
  <si>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</si>
  <si>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</si>
  <si>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</si>
  <si>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</si>
  <si>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</si>
  <si>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</si>
  <si>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</si>
  <si>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</si>
  <si>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</si>
  <si>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</si>
  <si>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</si>
  <si>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</si>
  <si>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</si>
  <si>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</si>
  <si>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</si>
  <si>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</si>
  <si>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</si>
  <si>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</si>
  <si>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</si>
  <si>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</si>
  <si>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</si>
  <si>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</si>
  <si>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</si>
  <si>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</si>
  <si>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</si>
  <si>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</si>
  <si>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</si>
  <si>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</si>
  <si>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</si>
  <si>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</si>
  <si>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</si>
  <si>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</si>
  <si>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</si>
  <si>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</si>
  <si>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</si>
  <si>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</si>
  <si>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</si>
  <si>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</si>
  <si>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</si>
  <si>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</si>
  <si>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</si>
  <si>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</si>
  <si>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</si>
  <si>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</si>
  <si>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</si>
  <si>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</si>
  <si>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</si>
  <si>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</si>
  <si>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</si>
  <si>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</si>
  <si>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</si>
  <si>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</si>
  <si>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</si>
  <si>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</si>
  <si>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</si>
  <si>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</si>
  <si>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</si>
  <si>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</si>
  <si>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</si>
  <si>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</si>
  <si>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</si>
  <si>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</si>
  <si>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</si>
  <si>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</si>
  <si>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</si>
  <si>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</si>
  <si>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</si>
  <si>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</si>
  <si>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</si>
  <si>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</si>
  <si>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</si>
  <si>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</si>
  <si>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</si>
  <si>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</si>
  <si>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</si>
  <si>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</si>
  <si>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</si>
  <si>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</si>
  <si>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</si>
  <si>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</si>
  <si>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</si>
  <si>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</si>
  <si>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</si>
  <si>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</si>
  <si>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</si>
  <si>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</si>
  <si>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</si>
  <si>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</si>
  <si>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</si>
  <si>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</si>
  <si>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</si>
  <si>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</si>
  <si>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</si>
  <si>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</si>
  <si>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</si>
  <si>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</si>
  <si>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</si>
  <si>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</si>
  <si>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</si>
  <si>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</si>
  <si>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</si>
  <si>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</si>
  <si>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</si>
  <si>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</si>
  <si>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</si>
  <si>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</si>
  <si>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</si>
  <si>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</si>
  <si>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</si>
  <si>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</si>
  <si>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</si>
  <si>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</si>
  <si>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</si>
  <si>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</si>
  <si>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</si>
  <si>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</si>
  <si>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</si>
  <si>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</si>
  <si>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</si>
  <si>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</si>
  <si>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</si>
  <si>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</si>
  <si>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</si>
  <si>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</si>
  <si>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</si>
  <si>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</si>
  <si>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</si>
  <si>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</si>
  <si>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</si>
  <si>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</si>
  <si>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</si>
  <si>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</si>
  <si>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</si>
  <si>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</si>
  <si>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</si>
  <si>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</si>
  <si>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</si>
  <si>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</si>
  <si>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</si>
  <si>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</si>
  <si>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</si>
  <si>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</si>
  <si>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</si>
  <si>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</si>
  <si>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</si>
  <si>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</si>
  <si>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</si>
  <si>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</si>
  <si>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</si>
  <si>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</si>
  <si>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</si>
  <si>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</si>
  <si>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</si>
  <si>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</si>
  <si>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</si>
  <si>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</si>
  <si>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</si>
  <si>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</si>
  <si>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</si>
  <si>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</si>
  <si>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</si>
  <si>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</si>
  <si>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</si>
  <si>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</si>
  <si>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</si>
  <si>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</si>
  <si>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</si>
  <si>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</si>
  <si>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</si>
  <si>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</si>
  <si>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</si>
  <si>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</si>
  <si>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</si>
  <si>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</si>
  <si>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</si>
  <si>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</si>
  <si>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</si>
  <si>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</si>
  <si>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</si>
  <si>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</si>
  <si>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</si>
  <si>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</si>
  <si>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</si>
  <si>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</si>
  <si>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</si>
  <si>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</si>
  <si>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</si>
  <si>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</si>
  <si>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</si>
  <si>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</si>
  <si>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</si>
  <si>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</si>
  <si>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</si>
  <si>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</si>
  <si>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</si>
  <si>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</si>
  <si>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</si>
  <si>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</si>
  <si>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</si>
  <si>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</si>
  <si>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</si>
  <si>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</si>
  <si>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</si>
  <si>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</si>
  <si>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</si>
  <si>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</si>
  <si>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</si>
  <si>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</si>
  <si>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</si>
  <si>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</si>
  <si>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</si>
  <si>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</si>
  <si>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</si>
  <si>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</si>
  <si>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</si>
  <si>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</si>
  <si>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</si>
  <si>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</si>
  <si>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</si>
  <si>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</si>
  <si>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</si>
  <si>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</si>
  <si>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</si>
  <si>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</si>
  <si>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</si>
  <si>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</si>
  <si>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</si>
  <si>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</si>
  <si>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</si>
  <si>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</si>
  <si>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</si>
  <si>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</si>
  <si>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</si>
  <si>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</si>
  <si>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</si>
  <si>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</si>
  <si>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</si>
  <si>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</si>
  <si>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</si>
  <si>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</si>
  <si>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</si>
  <si>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</si>
  <si>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</si>
  <si>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</si>
  <si>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</si>
  <si>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</si>
  <si>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</si>
  <si>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</si>
  <si>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</si>
  <si>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</si>
  <si>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</si>
  <si>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</si>
  <si>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</si>
  <si>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</si>
  <si>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</si>
  <si>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</si>
  <si>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</si>
  <si>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</si>
  <si>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</si>
  <si>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</si>
  <si>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</si>
  <si>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</si>
  <si>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</si>
  <si>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</si>
  <si>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</si>
  <si>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</si>
  <si>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</si>
  <si>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</si>
  <si>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</si>
  <si>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</si>
  <si>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</si>
  <si>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</si>
  <si>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</si>
  <si>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</si>
  <si>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</si>
  <si>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</si>
  <si>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</si>
  <si>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</si>
  <si>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</si>
  <si>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</si>
  <si>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</si>
  <si>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</si>
  <si>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</si>
  <si>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</si>
  <si>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</si>
  <si>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</si>
  <si>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</si>
  <si>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</si>
  <si>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</si>
  <si>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</si>
  <si>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</si>
  <si>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</si>
  <si>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</si>
  <si>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</si>
  <si>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</si>
  <si>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</si>
  <si>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</si>
  <si>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</si>
  <si>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</si>
  <si>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</si>
  <si>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</si>
  <si>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</si>
  <si>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</si>
  <si>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</si>
  <si>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</si>
  <si>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</si>
  <si>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</si>
  <si>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</si>
  <si>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</si>
  <si>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</si>
  <si>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</si>
  <si>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</si>
  <si>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</si>
  <si>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</si>
  <si>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</si>
  <si>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</si>
  <si>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</si>
  <si>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</si>
  <si>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</si>
  <si>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</si>
  <si>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</si>
  <si>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</si>
  <si>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</si>
  <si>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</si>
  <si>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</si>
  <si>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</si>
  <si>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</si>
  <si>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</si>
  <si>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</si>
  <si>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</si>
  <si>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</si>
  <si>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</si>
  <si>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</si>
  <si>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</si>
  <si>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</si>
  <si>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</si>
  <si>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</si>
  <si>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</si>
  <si>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</si>
  <si>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</si>
  <si>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</si>
  <si>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</si>
  <si>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</si>
  <si>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</si>
  <si>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</si>
  <si>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</si>
  <si>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</si>
  <si>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</si>
  <si>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</si>
  <si>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</si>
  <si>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</si>
  <si>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</si>
  <si>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</si>
  <si>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</si>
  <si>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</si>
  <si>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</si>
  <si>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</si>
  <si>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</si>
  <si>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</si>
  <si>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</si>
  <si>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</si>
  <si>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</si>
  <si>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</si>
  <si>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</si>
  <si>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</si>
  <si>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</si>
  <si>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</si>
  <si>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</si>
  <si>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</si>
  <si>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</si>
  <si>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</si>
  <si>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</si>
  <si>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</si>
  <si>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</si>
  <si>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</si>
  <si>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</si>
  <si>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</si>
  <si>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</si>
  <si>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</si>
  <si>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</si>
  <si>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</si>
  <si>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</si>
  <si>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</si>
  <si>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</si>
  <si>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</si>
  <si>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</si>
  <si>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</si>
  <si>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</si>
  <si>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</si>
  <si>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</si>
  <si>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</si>
  <si>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</si>
  <si>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</si>
  <si>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</si>
  <si>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</si>
  <si>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</si>
  <si>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</si>
  <si>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</si>
  <si>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</si>
  <si>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</si>
  <si>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</si>
  <si>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</si>
  <si>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</si>
  <si>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</si>
  <si>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</si>
  <si>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</si>
  <si>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</si>
  <si>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</si>
  <si>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</si>
  <si>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</si>
  <si>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</si>
  <si>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</si>
  <si>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</si>
  <si>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</si>
  <si>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</si>
  <si>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</si>
  <si>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</si>
  <si>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</si>
  <si>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</si>
  <si>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</si>
  <si>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</si>
  <si>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</si>
  <si>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</si>
  <si>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</si>
  <si>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</si>
  <si>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</si>
  <si>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</si>
  <si>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</si>
  <si>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</si>
  <si>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</si>
  <si>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</si>
  <si>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</si>
  <si>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</si>
  <si>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</si>
  <si>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</si>
  <si>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</si>
  <si>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</si>
  <si>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</si>
  <si>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</si>
  <si>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</si>
  <si>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</si>
  <si>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</si>
  <si>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</si>
  <si>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</si>
  <si>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</si>
  <si>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</si>
  <si>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</si>
  <si>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</si>
  <si>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</si>
  <si>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</si>
  <si>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</si>
  <si>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</si>
  <si>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</si>
  <si>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</si>
  <si>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</si>
  <si>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</si>
  <si>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</si>
  <si>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</si>
  <si>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</si>
  <si>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</si>
  <si>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</si>
  <si>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</si>
  <si>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</si>
  <si>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</si>
  <si>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</si>
  <si>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</si>
  <si>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</si>
  <si>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</si>
  <si>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</si>
  <si>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</si>
  <si>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</si>
  <si>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</si>
  <si>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</si>
  <si>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</si>
  <si>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</si>
  <si>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</si>
  <si>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</si>
  <si>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</si>
  <si>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</si>
  <si>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</si>
  <si>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</si>
  <si>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</si>
  <si>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</si>
  <si>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</si>
  <si>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</si>
  <si>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</si>
  <si>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</si>
  <si>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</si>
  <si>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</si>
  <si>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</si>
  <si>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</si>
  <si>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</si>
  <si>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</si>
  <si>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</si>
  <si>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</si>
  <si>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</si>
  <si>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</si>
  <si>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</si>
  <si>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</si>
  <si>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</si>
  <si>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</si>
  <si>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</si>
  <si>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</si>
  <si>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</si>
  <si>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</si>
  <si>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</si>
  <si>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</si>
  <si>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</si>
  <si>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</si>
  <si>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</si>
  <si>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</si>
  <si>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</si>
  <si>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</si>
  <si>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</si>
  <si>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</si>
  <si>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</si>
  <si>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</si>
  <si>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</si>
  <si>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</si>
  <si>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</si>
  <si>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</si>
  <si>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</si>
  <si>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</si>
  <si>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</si>
  <si>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</si>
  <si>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</si>
  <si>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</si>
  <si>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</si>
  <si>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</si>
  <si>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</si>
  <si>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</si>
  <si>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</si>
  <si>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</si>
  <si>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</si>
  <si>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</si>
  <si>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</si>
  <si>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</si>
  <si>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</si>
  <si>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</si>
  <si>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</si>
  <si>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</si>
  <si>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</si>
  <si>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</si>
  <si>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</si>
  <si>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</si>
  <si>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</si>
  <si>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</si>
  <si>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</si>
  <si>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</si>
  <si>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</si>
  <si>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</si>
  <si>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</si>
  <si>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</si>
  <si>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</si>
  <si>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</si>
  <si>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</si>
  <si>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</si>
  <si>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</si>
  <si>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</si>
  <si>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</si>
  <si>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</si>
  <si>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</si>
  <si>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</si>
  <si>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</si>
  <si>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</si>
  <si>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</si>
  <si>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</si>
  <si>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</si>
  <si>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</si>
  <si>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</si>
  <si>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</si>
  <si>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</si>
  <si>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</si>
  <si>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</si>
  <si>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</si>
  <si>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</si>
  <si>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</si>
  <si>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</si>
  <si>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</si>
  <si>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</si>
  <si>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</si>
  <si>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</si>
  <si>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</si>
  <si>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</si>
  <si>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</si>
  <si>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</si>
  <si>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</si>
  <si>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</si>
  <si>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</si>
  <si>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</si>
  <si>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</si>
  <si>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</si>
  <si>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</si>
  <si>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</si>
  <si>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</si>
  <si>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</si>
  <si>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</si>
  <si>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</si>
  <si>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</si>
  <si>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</si>
  <si>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</si>
  <si>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</si>
  <si>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</si>
  <si>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</si>
  <si>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</si>
  <si>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</si>
  <si>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</si>
  <si>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</si>
  <si>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</si>
  <si>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</si>
  <si>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</si>
  <si>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</si>
  <si>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</si>
  <si>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</si>
  <si>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</si>
  <si>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</si>
  <si>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</si>
  <si>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</si>
  <si>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</si>
  <si>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</si>
  <si>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</si>
  <si>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</si>
  <si>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</si>
  <si>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</si>
  <si>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</si>
  <si>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</si>
  <si>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</si>
  <si>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</si>
  <si>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</si>
  <si>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</si>
  <si>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</si>
  <si>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</si>
  <si>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</si>
  <si>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</si>
  <si>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</si>
  <si>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</si>
  <si>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</si>
  <si>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</si>
  <si>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</si>
  <si>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</si>
  <si>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</si>
  <si>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</si>
  <si>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</si>
  <si>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</si>
  <si>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</si>
  <si>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</si>
  <si>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</si>
  <si>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</si>
  <si>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</si>
  <si>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</si>
  <si>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</si>
  <si>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</si>
  <si>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</si>
  <si>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</si>
  <si>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</si>
  <si>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</si>
  <si>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</si>
  <si>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</si>
  <si>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</si>
  <si>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</si>
  <si>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</si>
  <si>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</si>
  <si>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</si>
  <si>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</si>
  <si>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</si>
  <si>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</si>
  <si>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</si>
  <si>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</si>
  <si>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</si>
  <si>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</si>
  <si>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</si>
  <si>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</si>
  <si>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</si>
  <si>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</si>
  <si>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</si>
  <si>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</si>
  <si>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</si>
  <si>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</si>
  <si>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</si>
  <si>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</si>
  <si>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</si>
  <si>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</si>
  <si>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</si>
  <si>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</si>
  <si>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</si>
  <si>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</si>
  <si>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</si>
  <si>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</si>
  <si>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</si>
  <si>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</si>
  <si>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</si>
  <si>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</si>
  <si>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</si>
  <si>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</si>
  <si>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</si>
  <si>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</si>
  <si>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</si>
  <si>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</si>
  <si>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</si>
  <si>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</si>
  <si>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</si>
  <si>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</si>
  <si>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</si>
  <si>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</si>
  <si>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</si>
  <si>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</si>
  <si>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</si>
  <si>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</si>
  <si>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</si>
  <si>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</si>
  <si>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</si>
  <si>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</si>
  <si>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</si>
  <si>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</si>
  <si>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</si>
  <si>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</si>
  <si>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</si>
  <si>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</si>
  <si>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</si>
  <si>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</si>
  <si>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</si>
  <si>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</si>
  <si>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</si>
  <si>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</si>
  <si>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</si>
  <si>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</si>
  <si>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</si>
  <si>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</si>
  <si>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</si>
  <si>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</si>
  <si>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</si>
  <si>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</si>
  <si>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</si>
  <si>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</si>
  <si>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</si>
  <si>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</si>
  <si>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</si>
  <si>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</si>
  <si>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</si>
  <si>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</si>
  <si>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</si>
  <si>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</si>
  <si>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</si>
  <si>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</si>
  <si>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</si>
  <si>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</si>
  <si>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</si>
  <si>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</si>
  <si>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</si>
  <si>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</si>
  <si>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</si>
  <si>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</si>
  <si>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</si>
  <si>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</si>
  <si>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</si>
  <si>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</si>
  <si>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</si>
  <si>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</si>
  <si>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</si>
  <si>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</si>
  <si>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</si>
  <si>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</si>
  <si>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</si>
  <si>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</si>
  <si>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</si>
  <si>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</si>
  <si>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</si>
  <si>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</si>
  <si>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</si>
  <si>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</si>
  <si>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</si>
  <si>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</si>
  <si>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</si>
  <si>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</si>
  <si>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</si>
  <si>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</si>
  <si>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</si>
  <si>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</si>
  <si>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</si>
  <si>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</si>
  <si>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</si>
  <si>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</si>
  <si>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</si>
  <si>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</si>
  <si>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</si>
  <si>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COOPERATIVA DE PROFESIONALES "COOPROES"</t>
  </si>
  <si>
    <t>CORPORACION PARA EL DESARROLLO REGIONAL SOSTENIBLE DEL PACIFICO "CORPAZT"</t>
  </si>
  <si>
    <t>INSTITUTO COLOMBIANO DE BIENESTAR FAMILIAR</t>
  </si>
  <si>
    <t>INNOVAR SOLUCIONES EDUCATIVAS  S.A.S</t>
  </si>
  <si>
    <t>09</t>
  </si>
  <si>
    <t>26</t>
  </si>
  <si>
    <t>32</t>
  </si>
  <si>
    <t>120</t>
  </si>
  <si>
    <t>126</t>
  </si>
  <si>
    <t>08</t>
  </si>
  <si>
    <t>APOYO A LA ATENCION DE LA PRIMERA INFANCIA Y FAMILIAS</t>
  </si>
  <si>
    <t>PRESTAR SERVICIO EN ATENCION A LA PRIMERA INFANCIA EN LA MODALIDAD PROPIA</t>
  </si>
  <si>
    <t>PRESTAR SERVICIO EN ATENCION A LA PRIMERA INFANCIA EN LA MODALIDAD INSTITUCIONAL Y FAMILIAR</t>
  </si>
  <si>
    <t>FOCALIZAR Y BRINDAR ATENCION PEDAGOGICA A 100 NIÑOS Y NIÑAS DE 2 A 5 AÑOS</t>
  </si>
  <si>
    <t>438</t>
  </si>
  <si>
    <t>PRESTAR SERVICIO EN ATENCION A LA PRIMERA INFANCIA EN LA MODALIDAD HCB COMUNITARIA</t>
  </si>
  <si>
    <t>211</t>
  </si>
  <si>
    <t>PRESTAR EL SERVICIO DE EDUCACIÓN INICIAL EN EL MARCO DE LA ATENCIÓN INTEGRAL EN CENTROS DE DESARROLLO INFANTIL -CDI</t>
  </si>
  <si>
    <t>DEBORA DENNY DE JESUS VALLECILLA GONGORA</t>
  </si>
  <si>
    <t>funsodepor@gmail:com  funsodepor@hotmail:com</t>
  </si>
  <si>
    <t>05</t>
  </si>
  <si>
    <t>calle 71i 3BN-23 oasis de confamdi</t>
  </si>
  <si>
    <t>BARRIO BUSTAMANTE EL CHARCO</t>
  </si>
  <si>
    <t>3135889623</t>
  </si>
  <si>
    <t xml:space="preserve"> 2021-76-10001849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</si>
</sst>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2701</v>
      </c>
      <c r="D15" s="35"/>
      <c r="E15" s="35"/>
      <c r="F15" s="5"/>
      <c r="G15" s="32" t="s">
        <v>1168</v>
      </c>
      <c r="H15" s="103" t="s">
        <v>110</v>
      </c>
      <c r="I15" s="32" t="s">
        <v>2624</v>
      </c>
      <c r="J15" s="108" t="s">
        <v>2626</v>
      </c>
      <c r="L15" s="222" t="s">
        <v>8</v>
      </c>
      <c r="M15" s="222"/>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900886573</v>
      </c>
      <c r="C20" s="5"/>
      <c r="D20" s="73"/>
      <c r="E20" s="5"/>
      <c r="F20" s="5"/>
      <c r="G20" s="5"/>
      <c r="H20" s="241"/>
      <c r="I20" s="146" t="s">
        <v>1155</v>
      </c>
      <c r="J20" s="147" t="s">
        <v>1053</v>
      </c>
      <c r="K20" s="148">
        <v>572121920</v>
      </c>
      <c r="L20" s="149"/>
      <c r="M20" s="149">
        <v>44561</v>
      </c>
      <c r="N20" s="132">
        <f>+(M20-L20)/30</f>
        <v>1485.3666666666666</v>
      </c>
      <c r="O20" s="135"/>
      <c r="U20" s="131"/>
      <c r="V20" s="105">
        <f ca="1">NOW()</f>
        <v>44194.625743055556</v>
      </c>
      <c r="W20" s="105">
        <f ca="1">NOW()</f>
        <v>44194.625743055556</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FUNDACIÓN SOCIAL Y DEPORTIVA EL PROGRESO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2677</v>
      </c>
      <c r="C48" s="111" t="s">
        <v>32</v>
      </c>
      <c r="D48" s="118" t="s">
        <v>2681</v>
      </c>
      <c r="E48" s="174">
        <v>42186</v>
      </c>
      <c r="F48" s="174">
        <v>42573</v>
      </c>
      <c r="G48" s="157">
        <f>IF(AND(E48&lt;&gt;"",F48&lt;&gt;""),((F48-E48)/30),"")</f>
        <v>12.9</v>
      </c>
      <c r="H48" s="119" t="s">
        <v>2687</v>
      </c>
      <c r="I48" s="112" t="s">
        <v>110</v>
      </c>
      <c r="J48" s="112" t="s">
        <v>819</v>
      </c>
      <c r="K48" s="120">
        <v>230000000</v>
      </c>
      <c r="L48" s="114" t="s">
        <v>1148</v>
      </c>
      <c r="M48" s="115"/>
      <c r="N48" s="114" t="s">
        <v>27</v>
      </c>
      <c r="O48" s="114" t="s">
        <v>26</v>
      </c>
      <c r="P48" s="78"/>
    </row>
    <row r="49" spans="1:16" s="6" customFormat="1" ht="24.75" customHeight="1" x14ac:dyDescent="0.25">
      <c r="A49" s="140">
        <v>2</v>
      </c>
      <c r="B49" s="119" t="s">
        <v>2678</v>
      </c>
      <c r="C49" s="111" t="s">
        <v>32</v>
      </c>
      <c r="D49" s="118" t="s">
        <v>2682</v>
      </c>
      <c r="E49" s="174">
        <v>42646</v>
      </c>
      <c r="F49" s="174">
        <v>43011</v>
      </c>
      <c r="G49" s="157">
        <f t="shared" ref="G49:G50" si="2">IF(AND(E49&lt;&gt;"",F49&lt;&gt;""),((F49-E49)/30),"")</f>
        <v>12.166666666666666</v>
      </c>
      <c r="H49" s="119" t="s">
        <v>2687</v>
      </c>
      <c r="I49" s="112" t="s">
        <v>110</v>
      </c>
      <c r="J49" s="112" t="s">
        <v>782</v>
      </c>
      <c r="K49" s="120">
        <v>300000000</v>
      </c>
      <c r="L49" s="114" t="s">
        <v>1148</v>
      </c>
      <c r="M49" s="115"/>
      <c r="N49" s="114" t="s">
        <v>27</v>
      </c>
      <c r="O49" s="114" t="s">
        <v>26</v>
      </c>
      <c r="P49" s="78"/>
    </row>
    <row r="50" spans="1:16" s="6" customFormat="1" ht="24.75" customHeight="1" x14ac:dyDescent="0.25">
      <c r="A50" s="140">
        <v>3</v>
      </c>
      <c r="B50" s="119" t="s">
        <v>2678</v>
      </c>
      <c r="C50" s="111" t="s">
        <v>32</v>
      </c>
      <c r="D50" s="118" t="s">
        <v>2683</v>
      </c>
      <c r="E50" s="174">
        <v>43070</v>
      </c>
      <c r="F50" s="174">
        <v>43435</v>
      </c>
      <c r="G50" s="157">
        <f t="shared" si="2"/>
        <v>12.166666666666666</v>
      </c>
      <c r="H50" s="119" t="s">
        <v>2687</v>
      </c>
      <c r="I50" s="112" t="s">
        <v>110</v>
      </c>
      <c r="J50" s="112" t="s">
        <v>796</v>
      </c>
      <c r="K50" s="120">
        <v>250000000</v>
      </c>
      <c r="L50" s="114" t="s">
        <v>1148</v>
      </c>
      <c r="M50" s="115"/>
      <c r="N50" s="114" t="s">
        <v>27</v>
      </c>
      <c r="O50" s="114" t="s">
        <v>26</v>
      </c>
      <c r="P50" s="78"/>
    </row>
    <row r="51" spans="1:16" s="6" customFormat="1" ht="24.75" customHeight="1" outlineLevel="1" x14ac:dyDescent="0.25">
      <c r="A51" s="140">
        <v>4</v>
      </c>
      <c r="B51" s="119" t="s">
        <v>2679</v>
      </c>
      <c r="C51" s="111" t="s">
        <v>31</v>
      </c>
      <c r="D51" s="118" t="s">
        <v>2684</v>
      </c>
      <c r="E51" s="174">
        <v>43484</v>
      </c>
      <c r="F51" s="174">
        <v>43821</v>
      </c>
      <c r="G51" s="157">
        <f t="shared" ref="G51:G107" si="3">IF(AND(E51&lt;&gt;"",F51&lt;&gt;""),((F51-E51)/30),"")</f>
        <v>11.233333333333333</v>
      </c>
      <c r="H51" s="119" t="s">
        <v>2688</v>
      </c>
      <c r="I51" s="112" t="s">
        <v>110</v>
      </c>
      <c r="J51" s="112" t="s">
        <v>782</v>
      </c>
      <c r="K51" s="116">
        <v>915791514</v>
      </c>
      <c r="L51" s="114" t="s">
        <v>1148</v>
      </c>
      <c r="M51" s="115"/>
      <c r="N51" s="114" t="s">
        <v>27</v>
      </c>
      <c r="O51" s="114" t="s">
        <v>1148</v>
      </c>
      <c r="P51" s="78"/>
    </row>
    <row r="52" spans="1:16" s="7" customFormat="1" ht="24.75" customHeight="1" outlineLevel="1" x14ac:dyDescent="0.25">
      <c r="A52" s="141">
        <v>5</v>
      </c>
      <c r="B52" s="119" t="s">
        <v>2679</v>
      </c>
      <c r="C52" s="111" t="s">
        <v>31</v>
      </c>
      <c r="D52" s="118" t="s">
        <v>2685</v>
      </c>
      <c r="E52" s="174">
        <v>43484</v>
      </c>
      <c r="F52" s="174">
        <v>43821</v>
      </c>
      <c r="G52" s="157">
        <f t="shared" si="3"/>
        <v>11.233333333333333</v>
      </c>
      <c r="H52" s="119" t="s">
        <v>2689</v>
      </c>
      <c r="I52" s="112" t="s">
        <v>110</v>
      </c>
      <c r="J52" s="112" t="s">
        <v>782</v>
      </c>
      <c r="K52" s="116">
        <v>4220782796</v>
      </c>
      <c r="L52" s="114" t="s">
        <v>1148</v>
      </c>
      <c r="M52" s="115"/>
      <c r="N52" s="114" t="s">
        <v>27</v>
      </c>
      <c r="O52" s="114" t="s">
        <v>1148</v>
      </c>
      <c r="P52" s="79"/>
    </row>
    <row r="53" spans="1:16" s="7" customFormat="1" ht="24.75" customHeight="1" outlineLevel="1" x14ac:dyDescent="0.25">
      <c r="A53" s="141">
        <v>6</v>
      </c>
      <c r="B53" s="119" t="s">
        <v>2680</v>
      </c>
      <c r="C53" s="111" t="s">
        <v>32</v>
      </c>
      <c r="D53" s="118" t="s">
        <v>2686</v>
      </c>
      <c r="E53" s="174">
        <v>43497</v>
      </c>
      <c r="F53" s="174">
        <v>44074</v>
      </c>
      <c r="G53" s="157">
        <f t="shared" si="3"/>
        <v>19.233333333333334</v>
      </c>
      <c r="H53" s="119" t="s">
        <v>2690</v>
      </c>
      <c r="I53" s="112" t="s">
        <v>1155</v>
      </c>
      <c r="J53" s="112" t="s">
        <v>1053</v>
      </c>
      <c r="K53" s="116">
        <v>250000000</v>
      </c>
      <c r="L53" s="114" t="s">
        <v>1148</v>
      </c>
      <c r="M53" s="115"/>
      <c r="N53" s="114" t="s">
        <v>27</v>
      </c>
      <c r="O53" s="114" t="s">
        <v>1148</v>
      </c>
      <c r="P53" s="79"/>
    </row>
    <row r="54" spans="1:16" s="7" customFormat="1" ht="24.75" customHeight="1" outlineLevel="1" x14ac:dyDescent="0.25">
      <c r="A54" s="141">
        <v>7</v>
      </c>
      <c r="B54" s="119" t="s">
        <v>2679</v>
      </c>
      <c r="C54" s="111" t="s">
        <v>31</v>
      </c>
      <c r="D54" s="110" t="s">
        <v>2691</v>
      </c>
      <c r="E54" s="142">
        <v>43922</v>
      </c>
      <c r="F54" s="142">
        <v>44165</v>
      </c>
      <c r="G54" s="157">
        <f t="shared" si="3"/>
        <v>8.1</v>
      </c>
      <c r="H54" s="113" t="s">
        <v>2692</v>
      </c>
      <c r="I54" s="112" t="s">
        <v>1155</v>
      </c>
      <c r="J54" s="112" t="s">
        <v>1053</v>
      </c>
      <c r="K54" s="116">
        <v>2307346309</v>
      </c>
      <c r="L54" s="114" t="s">
        <v>1148</v>
      </c>
      <c r="M54" s="115"/>
      <c r="N54" s="114" t="s">
        <v>2634</v>
      </c>
      <c r="O54" s="114" t="s">
        <v>1148</v>
      </c>
      <c r="P54" s="79"/>
    </row>
    <row r="55" spans="1:16" s="7" customFormat="1" ht="24.75" customHeight="1" outlineLevel="1" x14ac:dyDescent="0.25">
      <c r="A55" s="141">
        <v>8</v>
      </c>
      <c r="B55" s="119" t="s">
        <v>2680</v>
      </c>
      <c r="C55" s="111" t="s">
        <v>32</v>
      </c>
      <c r="D55" s="110" t="s">
        <v>2681</v>
      </c>
      <c r="E55" s="142">
        <v>43556</v>
      </c>
      <c r="F55" s="142">
        <v>43738</v>
      </c>
      <c r="G55" s="157">
        <f t="shared" si="3"/>
        <v>6.0666666666666664</v>
      </c>
      <c r="H55" s="119" t="s">
        <v>2690</v>
      </c>
      <c r="I55" s="112" t="s">
        <v>1155</v>
      </c>
      <c r="J55" s="112" t="s">
        <v>1035</v>
      </c>
      <c r="K55" s="116">
        <v>150000000</v>
      </c>
      <c r="L55" s="114" t="s">
        <v>1148</v>
      </c>
      <c r="M55" s="115"/>
      <c r="N55" s="114" t="s">
        <v>27</v>
      </c>
      <c r="O55" s="114" t="s">
        <v>1148</v>
      </c>
      <c r="P55" s="79"/>
    </row>
    <row r="56" spans="1:16" s="7" customFormat="1" ht="24.75" customHeight="1" outlineLevel="1" x14ac:dyDescent="0.25">
      <c r="A56" s="141">
        <v>9</v>
      </c>
      <c r="B56" s="119" t="s">
        <v>2680</v>
      </c>
      <c r="C56" s="111" t="s">
        <v>32</v>
      </c>
      <c r="D56" s="110" t="s">
        <v>2697</v>
      </c>
      <c r="E56" s="142">
        <v>43891</v>
      </c>
      <c r="F56" s="142">
        <v>44074</v>
      </c>
      <c r="G56" s="157">
        <f t="shared" si="3"/>
        <v>6.1</v>
      </c>
      <c r="H56" s="119" t="s">
        <v>2690</v>
      </c>
      <c r="I56" s="112" t="s">
        <v>1155</v>
      </c>
      <c r="J56" s="112" t="s">
        <v>1068</v>
      </c>
      <c r="K56" s="116">
        <v>150000000</v>
      </c>
      <c r="L56" s="114" t="s">
        <v>1148</v>
      </c>
      <c r="M56" s="115"/>
      <c r="N56" s="114" t="s">
        <v>27</v>
      </c>
      <c r="O56" s="114" t="s">
        <v>1148</v>
      </c>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2693</v>
      </c>
      <c r="E114" s="142">
        <v>43890</v>
      </c>
      <c r="F114" s="142">
        <v>44196</v>
      </c>
      <c r="G114" s="157">
        <f>IF(AND(E114&lt;&gt;"",F114&lt;&gt;""),((F114-E114)/30),"")</f>
        <v>10.199999999999999</v>
      </c>
      <c r="H114" s="119" t="s">
        <v>2694</v>
      </c>
      <c r="I114" s="118" t="s">
        <v>110</v>
      </c>
      <c r="J114" s="118" t="s">
        <v>782</v>
      </c>
      <c r="K114" s="120">
        <v>1673340571</v>
      </c>
      <c r="L114" s="100" t="e">
        <f>+IF(AND(K114&gt;0,O114="Ejecución"),(K114/877802)*Tabla28[[#This Row],[% participación]],IF(AND(K114&gt;0,O114&lt;&gt;"Ejecución"),"-",""))</f>
        <v>#VALUE!</v>
      </c>
      <c r="M114" s="121" t="s">
        <v>1148</v>
      </c>
      <c r="N114" s="170" t="str">
        <f>+IF(M118="No",1,IF(M118="Si","Ingrese %",""))</f>
        <v/>
      </c>
      <c r="O114" s="159" t="s">
        <v>1150</v>
      </c>
      <c r="P114" s="78"/>
    </row>
    <row r="115" spans="1:16" s="6" customFormat="1" ht="24.75" customHeight="1" x14ac:dyDescent="0.25">
      <c r="A115" s="140">
        <v>2</v>
      </c>
      <c r="B115" s="158" t="s">
        <v>2664</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2668</v>
      </c>
      <c r="C179" s="189"/>
      <c r="D179" s="189"/>
      <c r="E179" s="168">
        <v>0.02</v>
      </c>
      <c r="F179" s="167">
        <v>0.02</v>
      </c>
      <c r="G179" s="162">
        <f>IF(F179&gt;0,SUM(E179+F179),"")</f>
        <v>0.04</v>
      </c>
      <c r="H179" s="5"/>
      <c r="I179" s="189" t="s">
        <v>2670</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22884876.800000001</v>
      </c>
      <c r="F185" s="92"/>
      <c r="G185" s="93"/>
      <c r="H185" s="88"/>
      <c r="I185" s="90" t="s">
        <v>2627</v>
      </c>
      <c r="J185" s="163">
        <f>+SUM(M179:M183)</f>
        <v>0.02</v>
      </c>
      <c r="K185" s="234" t="s">
        <v>2628</v>
      </c>
      <c r="L185" s="234"/>
      <c r="M185" s="94">
        <f>+J185*(SUM(K20:K35))</f>
        <v>11442438.4</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43068</v>
      </c>
      <c r="D193" s="5"/>
      <c r="E193" s="123">
        <v>3572</v>
      </c>
      <c r="F193" s="5"/>
      <c r="G193" s="5"/>
      <c r="H193" s="144" t="s">
        <v>2695</v>
      </c>
      <c r="J193" s="5"/>
      <c r="K193" s="124">
        <v>43484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2699</v>
      </c>
      <c r="J211" s="27" t="s">
        <v>2622</v>
      </c>
      <c r="K211" s="145" t="s">
        <v>2698</v>
      </c>
      <c r="L211" s="21"/>
      <c r="M211" s="21"/>
      <c r="N211" s="21"/>
      <c r="O211" s="8"/>
    </row>
    <row r="212" spans="1:15" x14ac:dyDescent="0.25">
      <c r="A212" s="9"/>
      <c r="B212" s="27" t="s">
        <v>2619</v>
      </c>
      <c r="C212" s="144" t="s">
        <v>2695</v>
      </c>
      <c r="D212" s="21"/>
      <c r="G212" s="27" t="s">
        <v>2621</v>
      </c>
      <c r="H212" s="145" t="s">
        <v>2700</v>
      </c>
      <c r="J212" s="27" t="s">
        <v>2623</v>
      </c>
      <c r="K212" s="144"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Manager</cp:lastModifiedBy>
  <cp:lastPrinted>2020-12-28T20:52:38Z</cp:lastPrinted>
  <dcterms:created xsi:type="dcterms:W3CDTF">2020-10-14T21:57:42Z</dcterms:created>
  <dcterms:modified xsi:type="dcterms:W3CDTF">2020-12-29T20:01:13Z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