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BOLÍVAR\Nueva carpeta\2021-13-10000225_80601659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<sst xmlns="http://schemas.openxmlformats.org/spreadsheetml/2006/main" count="3305" uniqueCount="2713">
  <si>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</si>
  <si>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</si>
  <si>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</si>
  <si>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</si>
  <si>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</si>
  <si>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</si>
  <si>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</si>
  <si>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</si>
  <si>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</si>
  <si>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</si>
  <si>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</si>
  <si>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</si>
  <si>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</si>
  <si>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</si>
  <si>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</si>
  <si>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</si>
  <si>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</si>
  <si>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</si>
  <si>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</si>
  <si>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</si>
  <si>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</si>
  <si>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</si>
  <si>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</si>
  <si>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</si>
  <si>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</si>
  <si>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</si>
  <si>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</si>
  <si>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</si>
  <si>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</si>
  <si>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</si>
  <si>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</si>
  <si>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</si>
  <si>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</si>
  <si>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</si>
  <si>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</si>
  <si>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</si>
  <si>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</si>
  <si>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</si>
  <si>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</si>
  <si>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</si>
  <si>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</si>
  <si>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</si>
  <si>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</si>
  <si>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</si>
  <si>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</si>
  <si>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</si>
  <si>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</si>
  <si>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</si>
  <si>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</si>
  <si>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</si>
  <si>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</si>
  <si>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</si>
  <si>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</si>
  <si>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</si>
  <si>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</si>
  <si>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</si>
  <si>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</si>
  <si>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</si>
  <si>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</si>
  <si>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</si>
  <si>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</si>
  <si>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</si>
  <si>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</si>
  <si>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</si>
  <si>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</si>
  <si>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</si>
  <si>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</si>
  <si>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</si>
  <si>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</si>
  <si>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</si>
  <si>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</si>
  <si>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</si>
  <si>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</si>
  <si>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</si>
  <si>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</si>
  <si>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</si>
  <si>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</si>
  <si>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</si>
  <si>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</si>
  <si>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</si>
  <si>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</si>
  <si>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</si>
  <si>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</si>
  <si>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</si>
  <si>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</si>
  <si>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</si>
  <si>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</si>
  <si>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</si>
  <si>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</si>
  <si>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</si>
  <si>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</si>
  <si>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</si>
  <si>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</si>
  <si>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</si>
  <si>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</si>
  <si>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</si>
  <si>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</si>
  <si>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</si>
  <si>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</si>
  <si>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</si>
  <si>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</si>
  <si>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</si>
  <si>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</si>
  <si>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</si>
  <si>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</si>
  <si>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</si>
  <si>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</si>
  <si>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</si>
  <si>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</si>
  <si>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</si>
  <si>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</si>
  <si>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</si>
  <si>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</si>
  <si>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</si>
  <si>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</si>
  <si>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</si>
  <si>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</si>
  <si>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</si>
  <si>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</si>
  <si>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</si>
  <si>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</si>
  <si>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</si>
  <si>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</si>
  <si>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</si>
  <si>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</si>
  <si>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</si>
  <si>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</si>
  <si>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</si>
  <si>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</si>
  <si>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</si>
  <si>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</si>
  <si>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</si>
  <si>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</si>
  <si>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</si>
  <si>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</si>
  <si>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</si>
  <si>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</si>
  <si>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</si>
  <si>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</si>
  <si>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</si>
  <si>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</si>
  <si>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</si>
  <si>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</si>
  <si>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</si>
  <si>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</si>
  <si>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</si>
  <si>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</si>
  <si>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</si>
  <si>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</si>
  <si>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</si>
  <si>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</si>
  <si>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</si>
  <si>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</si>
  <si>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</si>
  <si>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</si>
  <si>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</si>
  <si>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</si>
  <si>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</si>
  <si>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</si>
  <si>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</si>
  <si>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</si>
  <si>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</si>
  <si>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</si>
  <si>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</si>
  <si>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</si>
  <si>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</si>
  <si>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</si>
  <si>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</si>
  <si>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</si>
  <si>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</si>
  <si>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</si>
  <si>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</si>
  <si>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</si>
  <si>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</si>
  <si>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</si>
  <si>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</si>
  <si>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</si>
  <si>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</si>
  <si>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</si>
  <si>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</si>
  <si>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</si>
  <si>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</si>
  <si>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</si>
  <si>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</si>
  <si>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</si>
  <si>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</si>
  <si>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</si>
  <si>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</si>
  <si>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</si>
  <si>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</si>
  <si>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</si>
  <si>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</si>
  <si>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</si>
  <si>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</si>
  <si>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</si>
  <si>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</si>
  <si>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</si>
  <si>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</si>
  <si>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</si>
  <si>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</si>
  <si>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</si>
  <si>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</si>
  <si>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</si>
  <si>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</si>
  <si>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</si>
  <si>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</si>
  <si>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</si>
  <si>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</si>
  <si>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</si>
  <si>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</si>
  <si>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</si>
  <si>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</si>
  <si>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</si>
  <si>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</si>
  <si>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</si>
  <si>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</si>
  <si>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</si>
  <si>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</si>
  <si>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</si>
  <si>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</si>
  <si>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</si>
  <si>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</si>
  <si>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</si>
  <si>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</si>
  <si>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</si>
  <si>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</si>
  <si>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</si>
  <si>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</si>
  <si>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</si>
  <si>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</si>
  <si>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</si>
  <si>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</si>
  <si>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</si>
  <si>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</si>
  <si>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</si>
  <si>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</si>
  <si>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</si>
  <si>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</si>
  <si>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</si>
  <si>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</si>
  <si>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</si>
  <si>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</si>
  <si>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</si>
  <si>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</si>
  <si>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</si>
  <si>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</si>
  <si>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</si>
  <si>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</si>
  <si>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</si>
  <si>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</si>
  <si>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</si>
  <si>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</si>
  <si>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</si>
  <si>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</si>
  <si>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</si>
  <si>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</si>
  <si>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</si>
  <si>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</si>
  <si>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</si>
  <si>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</si>
  <si>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</si>
  <si>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</si>
  <si>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</si>
  <si>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</si>
  <si>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</si>
  <si>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</si>
  <si>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</si>
  <si>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</si>
  <si>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</si>
  <si>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</si>
  <si>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</si>
  <si>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</si>
  <si>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</si>
  <si>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</si>
  <si>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</si>
  <si>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</si>
  <si>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</si>
  <si>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</si>
  <si>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</si>
  <si>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</si>
  <si>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</si>
  <si>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</si>
  <si>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</si>
  <si>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</si>
  <si>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</si>
  <si>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</si>
  <si>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</si>
  <si>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</si>
  <si>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</si>
  <si>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</si>
  <si>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</si>
  <si>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</si>
  <si>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</si>
  <si>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</si>
  <si>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</si>
  <si>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</si>
  <si>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</si>
  <si>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</si>
  <si>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</si>
  <si>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</si>
  <si>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</si>
  <si>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</si>
  <si>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</si>
  <si>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</si>
  <si>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</si>
  <si>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</si>
  <si>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</si>
  <si>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</si>
  <si>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</si>
  <si>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</si>
  <si>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</si>
  <si>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</si>
  <si>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</si>
  <si>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</si>
  <si>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</si>
  <si>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</si>
  <si>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</si>
  <si>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</si>
  <si>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</si>
  <si>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</si>
  <si>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</si>
  <si>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</si>
  <si>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</si>
  <si>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</si>
  <si>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</si>
  <si>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</si>
  <si>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</si>
  <si>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</si>
  <si>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</si>
  <si>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</si>
  <si>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</si>
  <si>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</si>
  <si>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</si>
  <si>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</si>
  <si>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</si>
  <si>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</si>
  <si>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</si>
  <si>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</si>
  <si>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</si>
  <si>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</si>
  <si>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</si>
  <si>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</si>
  <si>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</si>
  <si>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</si>
  <si>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</si>
  <si>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</si>
  <si>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</si>
  <si>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</si>
  <si>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</si>
  <si>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</si>
  <si>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</si>
  <si>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</si>
  <si>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</si>
  <si>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</si>
  <si>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</si>
  <si>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</si>
  <si>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</si>
  <si>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</si>
  <si>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</si>
  <si>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</si>
  <si>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</si>
  <si>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</si>
  <si>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</si>
  <si>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</si>
  <si>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</si>
  <si>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</si>
  <si>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</si>
  <si>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</si>
  <si>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</si>
  <si>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</si>
  <si>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</si>
  <si>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</si>
  <si>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</si>
  <si>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</si>
  <si>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</si>
  <si>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</si>
  <si>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</si>
  <si>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</si>
  <si>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</si>
  <si>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</si>
  <si>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</si>
  <si>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</si>
  <si>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</si>
  <si>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</si>
  <si>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</si>
  <si>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</si>
  <si>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</si>
  <si>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</si>
  <si>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</si>
  <si>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</si>
  <si>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</si>
  <si>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</si>
  <si>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</si>
  <si>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</si>
  <si>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</si>
  <si>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</si>
  <si>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</si>
  <si>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</si>
  <si>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</si>
  <si>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</si>
  <si>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</si>
  <si>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</si>
  <si>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</si>
  <si>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</si>
  <si>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</si>
  <si>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</si>
  <si>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</si>
  <si>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</si>
  <si>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</si>
  <si>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</si>
  <si>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</si>
  <si>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</si>
  <si>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</si>
  <si>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</si>
  <si>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</si>
  <si>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</si>
  <si>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</si>
  <si>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</si>
  <si>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</si>
  <si>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</si>
  <si>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</si>
  <si>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</si>
  <si>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</si>
  <si>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</si>
  <si>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</si>
  <si>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</si>
  <si>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</si>
  <si>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</si>
  <si>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</si>
  <si>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</si>
  <si>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</si>
  <si>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</si>
  <si>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</si>
  <si>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</si>
  <si>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</si>
  <si>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</si>
  <si>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</si>
  <si>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</si>
  <si>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</si>
  <si>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</si>
  <si>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</si>
  <si>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</si>
  <si>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</si>
  <si>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</si>
  <si>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</si>
  <si>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</si>
  <si>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</si>
  <si>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</si>
  <si>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</si>
  <si>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</si>
  <si>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</si>
  <si>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</si>
  <si>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</si>
  <si>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</si>
  <si>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</si>
  <si>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</si>
  <si>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</si>
  <si>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</si>
  <si>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</si>
  <si>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</si>
  <si>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</si>
  <si>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</si>
  <si>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</si>
  <si>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</si>
  <si>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</si>
  <si>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</si>
  <si>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</si>
  <si>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</si>
  <si>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</si>
  <si>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</si>
  <si>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</si>
  <si>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</si>
  <si>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</si>
  <si>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</si>
  <si>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</si>
  <si>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</si>
  <si>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</si>
  <si>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</si>
  <si>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</si>
  <si>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</si>
  <si>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</si>
  <si>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</si>
  <si>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</si>
  <si>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</si>
  <si>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</si>
  <si>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</si>
  <si>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</si>
  <si>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</si>
  <si>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</si>
  <si>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</si>
  <si>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</si>
  <si>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</si>
  <si>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</si>
  <si>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</si>
  <si>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</si>
  <si>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</si>
  <si>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</si>
  <si>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</si>
  <si>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</si>
  <si>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</si>
  <si>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</si>
  <si>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</si>
  <si>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</si>
  <si>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</si>
  <si>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</si>
  <si>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</si>
  <si>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</si>
  <si>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</si>
  <si>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</si>
  <si>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</si>
  <si>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</si>
  <si>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</si>
  <si>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</si>
  <si>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</si>
  <si>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</si>
  <si>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</si>
  <si>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</si>
  <si>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</si>
  <si>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</si>
  <si>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</si>
  <si>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</si>
  <si>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</si>
  <si>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</si>
  <si>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</si>
  <si>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</si>
  <si>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</si>
  <si>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</si>
  <si>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</si>
  <si>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</si>
  <si>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</si>
  <si>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</si>
  <si>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</si>
  <si>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</si>
  <si>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</si>
  <si>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</si>
  <si>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</si>
  <si>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</si>
  <si>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</si>
  <si>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</si>
  <si>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</si>
  <si>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</si>
  <si>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</si>
  <si>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</si>
  <si>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</si>
  <si>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</si>
  <si>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</si>
  <si>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</si>
  <si>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</si>
  <si>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</si>
  <si>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</si>
  <si>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</si>
  <si>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</si>
  <si>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</si>
  <si>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</si>
  <si>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</si>
  <si>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</si>
  <si>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</si>
  <si>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</si>
  <si>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</si>
  <si>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</si>
  <si>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</si>
  <si>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</si>
  <si>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</si>
  <si>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</si>
  <si>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</si>
  <si>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</si>
  <si>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</si>
  <si>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</si>
  <si>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</si>
  <si>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</si>
  <si>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</si>
  <si>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</si>
  <si>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</si>
  <si>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</si>
  <si>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</si>
  <si>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</si>
  <si>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</si>
  <si>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</si>
  <si>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</si>
  <si>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</si>
  <si>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</si>
  <si>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</si>
  <si>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</si>
  <si>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</si>
  <si>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</si>
  <si>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</si>
  <si>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</si>
  <si>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</si>
  <si>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</si>
  <si>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</si>
  <si>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</si>
  <si>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</si>
  <si>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</si>
  <si>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</si>
  <si>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</si>
  <si>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</si>
  <si>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</si>
  <si>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</si>
  <si>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</si>
  <si>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</si>
  <si>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</si>
  <si>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</si>
  <si>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</si>
  <si>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</si>
  <si>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</si>
  <si>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</si>
  <si>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</si>
  <si>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</si>
  <si>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</si>
  <si>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</si>
  <si>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</si>
  <si>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</si>
  <si>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</si>
  <si>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</si>
  <si>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</si>
  <si>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</si>
  <si>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</si>
  <si>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</si>
  <si>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</si>
  <si>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</si>
  <si>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</si>
  <si>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</si>
  <si>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</si>
  <si>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</si>
  <si>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</si>
  <si>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</si>
  <si>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</si>
  <si>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</si>
  <si>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</si>
  <si>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</si>
  <si>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</si>
  <si>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</si>
  <si>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</si>
  <si>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</si>
  <si>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</si>
  <si>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</si>
  <si>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</si>
  <si>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</si>
  <si>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</si>
  <si>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</si>
  <si>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</si>
  <si>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</si>
  <si>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</si>
  <si>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</si>
  <si>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</si>
  <si>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</si>
  <si>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</si>
  <si>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</si>
  <si>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</si>
  <si>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</si>
  <si>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</si>
  <si>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</si>
  <si>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</si>
  <si>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</si>
  <si>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</si>
  <si>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</si>
  <si>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</si>
  <si>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</si>
  <si>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</si>
  <si>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</si>
  <si>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</si>
  <si>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</si>
  <si>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</si>
  <si>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</si>
  <si>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</si>
  <si>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</si>
  <si>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</si>
  <si>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</si>
  <si>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</si>
  <si>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</si>
  <si>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</si>
  <si>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</si>
  <si>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</si>
  <si>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</si>
  <si>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</si>
  <si>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</si>
  <si>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</si>
  <si>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</si>
  <si>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</si>
  <si>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</si>
  <si>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</si>
  <si>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</si>
  <si>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</si>
  <si>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</si>
  <si>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</si>
  <si>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</si>
  <si>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</si>
  <si>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</si>
  <si>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</si>
  <si>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</si>
  <si>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</si>
  <si>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</si>
  <si>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</si>
  <si>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</si>
  <si>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</si>
  <si>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</si>
  <si>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</si>
  <si>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</si>
  <si>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</si>
  <si>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</si>
  <si>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</si>
  <si>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</si>
  <si>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</si>
  <si>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</si>
  <si>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</si>
  <si>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</si>
  <si>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</si>
  <si>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</si>
  <si>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</si>
  <si>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</si>
  <si>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</si>
  <si>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</si>
  <si>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</si>
  <si>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</si>
  <si>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</si>
  <si>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</si>
  <si>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</si>
  <si>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</si>
  <si>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</si>
  <si>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</si>
  <si>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</si>
  <si>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</si>
  <si>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</si>
  <si>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</si>
  <si>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</si>
  <si>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</si>
  <si>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</si>
  <si>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</si>
  <si>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</si>
  <si>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</si>
  <si>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</si>
  <si>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</si>
  <si>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</si>
  <si>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</si>
  <si>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</si>
  <si>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</si>
  <si>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</si>
  <si>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</si>
  <si>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</si>
  <si>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</si>
  <si>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</si>
  <si>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</si>
  <si>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</si>
  <si>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</si>
  <si>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</si>
  <si>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</si>
  <si>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</si>
  <si>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</si>
  <si>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</si>
  <si>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</si>
  <si>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</si>
  <si>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</si>
  <si>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</si>
  <si>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</si>
  <si>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</si>
  <si>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</si>
  <si>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</si>
  <si>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</si>
  <si>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</si>
  <si>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</si>
  <si>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</si>
  <si>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</si>
  <si>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</si>
  <si>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</si>
  <si>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</si>
  <si>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</si>
  <si>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</si>
  <si>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</si>
  <si>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</si>
  <si>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</si>
  <si>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</si>
  <si>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</si>
  <si>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</si>
  <si>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</si>
  <si>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</si>
  <si>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</si>
  <si>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</si>
  <si>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</si>
  <si>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</si>
  <si>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</si>
  <si>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</si>
  <si>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</si>
  <si>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</si>
  <si>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</si>
  <si>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</si>
  <si>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</si>
  <si>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</si>
  <si>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</si>
  <si>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</si>
  <si>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</si>
  <si>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</si>
  <si>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</si>
  <si>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</si>
  <si>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</si>
  <si>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</si>
  <si>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</si>
  <si>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</si>
  <si>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</si>
  <si>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</si>
  <si>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</si>
  <si>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</si>
  <si>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</si>
  <si>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</si>
  <si>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</si>
  <si>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</si>
  <si>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</si>
  <si>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</si>
  <si>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</si>
  <si>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</si>
  <si>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</si>
  <si>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</si>
  <si>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</si>
  <si>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</si>
  <si>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</si>
  <si>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</si>
  <si>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</si>
  <si>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</si>
  <si>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</si>
  <si>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</si>
  <si>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</si>
  <si>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</si>
  <si>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</si>
  <si>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</si>
  <si>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</si>
  <si>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</si>
  <si>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</si>
  <si>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</si>
  <si>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</si>
  <si>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</si>
  <si>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</si>
  <si>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</si>
  <si>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</si>
  <si>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</si>
  <si>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</si>
  <si>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</si>
  <si>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</si>
  <si>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</si>
  <si>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</si>
  <si>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</si>
  <si>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</si>
  <si>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</si>
  <si>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</si>
  <si>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</si>
  <si>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</si>
  <si>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</si>
  <si>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</si>
  <si>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</si>
  <si>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</si>
  <si>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</si>
  <si>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</si>
  <si>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</si>
  <si>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</si>
  <si>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</si>
  <si>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</si>
  <si>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</si>
  <si>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</si>
  <si>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</si>
  <si>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</si>
  <si>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</si>
  <si>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</si>
  <si>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</si>
  <si>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</si>
  <si>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</si>
  <si>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</si>
  <si>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</si>
  <si>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</si>
  <si>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</si>
  <si>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</si>
  <si>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</si>
  <si>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</si>
  <si>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</si>
  <si>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</si>
  <si>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</si>
  <si>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</si>
  <si>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</si>
  <si>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</si>
  <si>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</si>
  <si>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</si>
  <si>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</si>
  <si>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</si>
  <si>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</si>
  <si>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</si>
  <si>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</si>
  <si>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</si>
  <si>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</si>
  <si>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</si>
  <si>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</si>
  <si>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</si>
  <si>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</si>
  <si>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</si>
  <si>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</si>
  <si>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</si>
  <si>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</si>
  <si>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</si>
  <si>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</si>
  <si>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</si>
  <si>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</si>
  <si>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</si>
  <si>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</si>
  <si>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</si>
  <si>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</si>
  <si>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</si>
  <si>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</si>
  <si>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</si>
  <si>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</si>
  <si>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</si>
  <si>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</si>
  <si>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</si>
  <si>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</si>
  <si>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</si>
  <si>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</si>
  <si>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</si>
  <si>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</si>
  <si>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</si>
  <si>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</si>
  <si>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</si>
  <si>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</si>
  <si>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</si>
  <si>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</si>
  <si>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</si>
  <si>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</si>
  <si>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</si>
  <si>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</si>
  <si>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</si>
  <si>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</si>
  <si>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</si>
  <si>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</si>
  <si>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</si>
  <si>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</si>
  <si>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</si>
  <si>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</si>
  <si>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</si>
  <si>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</si>
  <si>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</si>
  <si>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</si>
  <si>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</si>
  <si>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</si>
  <si>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</si>
  <si>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</si>
  <si>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</si>
  <si>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</si>
  <si>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</si>
  <si>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</si>
  <si>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</si>
  <si>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</si>
  <si>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</si>
  <si>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</si>
  <si>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</si>
  <si>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</si>
  <si>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</si>
  <si>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</si>
  <si>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</si>
  <si>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</si>
  <si>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</si>
  <si>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</si>
  <si>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</si>
  <si>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</si>
  <si>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</si>
  <si>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</si>
  <si>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</si>
  <si>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</si>
  <si>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</si>
  <si>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</si>
  <si>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</si>
  <si>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</si>
  <si>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</si>
  <si>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</si>
  <si>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</si>
  <si>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</si>
  <si>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</si>
  <si>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</si>
  <si>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</si>
  <si>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</si>
  <si>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</si>
  <si>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</si>
  <si>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</si>
  <si>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</si>
  <si>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</si>
  <si>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</si>
  <si>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</si>
  <si>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</si>
  <si>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</si>
  <si>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</si>
  <si>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</si>
  <si>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</si>
  <si>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</si>
  <si>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</si>
  <si>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</si>
  <si>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</si>
  <si>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</si>
  <si>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</si>
  <si>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</si>
  <si>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</si>
  <si>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</si>
  <si>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</si>
  <si>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</si>
  <si>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</si>
  <si>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</si>
  <si>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</si>
  <si>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</si>
  <si>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</si>
  <si>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</si>
  <si>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</si>
  <si>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</si>
  <si>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</si>
  <si>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</si>
  <si>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</si>
  <si>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</si>
  <si>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</si>
  <si>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</si>
  <si>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</si>
  <si>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</si>
  <si>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</si>
  <si>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</si>
  <si>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</si>
  <si>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</si>
  <si>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</si>
  <si>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</si>
  <si>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</si>
  <si>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</si>
  <si>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</si>
  <si>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</si>
  <si>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</si>
  <si>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</si>
  <si>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</si>
  <si>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</si>
  <si>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</si>
  <si>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</si>
  <si>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</si>
  <si>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</si>
  <si>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</si>
  <si>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</si>
  <si>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</si>
  <si>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</si>
  <si>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</si>
  <si>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</si>
  <si>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</si>
  <si>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</si>
  <si>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</si>
  <si>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</si>
  <si>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</si>
  <si>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</si>
  <si>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</si>
  <si>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</si>
  <si>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</si>
  <si>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</si>
  <si>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</si>
  <si>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</si>
  <si>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</si>
  <si>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</si>
  <si>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</si>
  <si>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</si>
  <si>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</si>
  <si>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</si>
  <si>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</si>
  <si>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</si>
  <si>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</si>
  <si>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</si>
  <si>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</si>
  <si>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</si>
  <si>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</si>
  <si>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</si>
  <si>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</si>
  <si>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</si>
  <si>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</si>
  <si>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</si>
  <si>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</si>
  <si>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</si>
  <si>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</si>
  <si>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</si>
  <si>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</si>
  <si>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</si>
  <si>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</si>
  <si>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</si>
  <si>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</si>
  <si>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</si>
  <si>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</si>
  <si>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</si>
  <si>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</si>
  <si>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</si>
  <si>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</si>
  <si>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</si>
  <si>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</si>
  <si>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</si>
  <si>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</si>
  <si>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</si>
  <si>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</si>
  <si>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</si>
  <si>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</si>
  <si>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</si>
  <si>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</si>
  <si>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</si>
  <si>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</si>
  <si>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</si>
  <si>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</si>
  <si>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</si>
  <si>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</si>
  <si>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</si>
  <si>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</si>
  <si>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</si>
  <si>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</si>
  <si>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</si>
  <si>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</si>
  <si>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</si>
  <si>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</si>
  <si>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</si>
  <si>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</si>
  <si>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</si>
  <si>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</si>
  <si>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</si>
  <si>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</si>
  <si>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</si>
  <si>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</si>
  <si>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</si>
  <si>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</si>
  <si>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</si>
  <si>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</si>
  <si>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</si>
  <si>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</si>
  <si>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</si>
  <si>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</si>
  <si>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</si>
  <si>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</si>
  <si>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</si>
  <si>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</si>
  <si>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</si>
  <si>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</si>
  <si>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</si>
  <si>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</si>
  <si>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</si>
  <si>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</si>
  <si>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</si>
  <si>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</si>
  <si>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</si>
  <si>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</si>
  <si>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</si>
  <si>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</si>
  <si>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</si>
  <si>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</si>
  <si>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</si>
  <si>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</si>
  <si>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</si>
  <si>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</si>
  <si>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</si>
  <si>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</si>
  <si>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</si>
  <si>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</si>
  <si>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</si>
  <si>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</si>
  <si>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</si>
  <si>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</si>
  <si>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</si>
  <si>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</si>
  <si>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</si>
  <si>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</si>
  <si>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</si>
  <si>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</si>
  <si>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</si>
  <si>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</si>
  <si>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</si>
  <si>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</si>
  <si>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</si>
  <si>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</si>
  <si>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</si>
  <si>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</si>
  <si>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</si>
  <si>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</si>
  <si>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</si>
  <si>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</si>
  <si>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</si>
  <si>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</si>
  <si>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</si>
  <si>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</si>
  <si>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</si>
  <si>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</si>
  <si>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</si>
  <si>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</si>
  <si>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</si>
  <si>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</si>
  <si>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</si>
  <si>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</si>
  <si>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</si>
  <si>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</si>
  <si>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</si>
  <si>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</si>
  <si>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</si>
  <si>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</si>
  <si>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</si>
  <si>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</si>
  <si>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</si>
  <si>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</si>
  <si>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</si>
  <si>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</si>
  <si>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</si>
  <si>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</si>
  <si>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</si>
  <si>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</si>
  <si>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</si>
  <si>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</si>
  <si>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</si>
  <si>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</si>
  <si>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</si>
  <si>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</si>
  <si>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</si>
  <si>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</si>
  <si>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</si>
  <si>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</si>
  <si>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</si>
  <si>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</si>
  <si>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</si>
  <si>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</si>
  <si>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</si>
  <si>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</si>
  <si>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</si>
  <si>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</si>
  <si>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</si>
  <si>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</si>
  <si>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</si>
  <si>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</si>
  <si>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</si>
  <si>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</si>
  <si>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</si>
  <si>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</si>
  <si>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</si>
  <si>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</si>
  <si>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</si>
  <si>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</si>
  <si>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</si>
  <si>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</si>
  <si>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</si>
  <si>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</si>
  <si>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</si>
  <si>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</si>
  <si>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</si>
  <si>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</si>
  <si>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</si>
  <si>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</si>
  <si>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</si>
  <si>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</si>
  <si>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</si>
  <si>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</si>
  <si>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</si>
  <si>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</si>
  <si>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</si>
  <si>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</si>
  <si>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</si>
  <si>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</si>
  <si>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</si>
  <si>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</si>
  <si>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</si>
  <si>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</si>
  <si>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</si>
  <si>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</si>
  <si>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</si>
  <si>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</si>
  <si>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</si>
  <si>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</si>
  <si>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</si>
  <si>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</si>
  <si>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</si>
  <si>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</si>
  <si>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</si>
  <si>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</si>
  <si>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</si>
  <si>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</si>
  <si>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</si>
  <si>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</si>
  <si>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</si>
  <si>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</si>
  <si>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</si>
  <si>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</si>
  <si>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</si>
  <si>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</si>
  <si>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</si>
  <si>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</si>
  <si>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</si>
  <si>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</si>
  <si>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</si>
  <si>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</si>
  <si>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</si>
  <si>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</si>
  <si>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</si>
  <si>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</si>
  <si>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</si>
  <si>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</si>
  <si>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</si>
  <si>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</si>
  <si>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</si>
  <si>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</si>
  <si>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</si>
  <si>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</si>
  <si>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</si>
  <si>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</si>
  <si>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</si>
  <si>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</si>
  <si>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</si>
  <si>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</si>
  <si>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</si>
  <si>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</si>
  <si>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</si>
  <si>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</si>
  <si>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</si>
  <si>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</si>
  <si>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</si>
  <si>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</si>
  <si>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</si>
  <si>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</si>
  <si>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</si>
  <si>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</si>
  <si>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</si>
  <si>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</si>
  <si>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</si>
  <si>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</si>
  <si>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</si>
  <si>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</si>
  <si>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</si>
  <si>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</si>
  <si>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</si>
  <si>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</si>
  <si>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</si>
  <si>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</si>
  <si>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</si>
  <si>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</si>
  <si>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</si>
  <si>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</si>
  <si>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</si>
  <si>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</si>
  <si>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</si>
  <si>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</si>
  <si>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</si>
  <si>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</si>
  <si>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</si>
  <si>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</si>
  <si>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</si>
  <si>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</si>
  <si>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</si>
  <si>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</si>
  <si>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</si>
  <si>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</si>
  <si>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</si>
  <si>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</si>
  <si>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</si>
  <si>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</si>
  <si>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</si>
  <si>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</si>
  <si>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</si>
  <si>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</si>
  <si>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</si>
  <si>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</si>
  <si>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</si>
  <si>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</si>
  <si>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</si>
  <si>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</si>
  <si>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</si>
  <si>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</si>
  <si>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</si>
  <si>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</si>
  <si>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</si>
  <si>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</si>
  <si>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</si>
  <si>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</si>
  <si>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</si>
  <si>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</si>
  <si>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</si>
  <si>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</si>
  <si>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</si>
  <si>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</si>
  <si>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</si>
  <si>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</si>
  <si>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</si>
  <si>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</si>
  <si>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</si>
  <si>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</si>
  <si>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</si>
  <si>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</si>
  <si>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</si>
  <si>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</si>
  <si>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</si>
  <si>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</si>
  <si>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</si>
  <si>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</si>
  <si>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</si>
  <si>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</si>
  <si>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</si>
  <si>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</si>
  <si>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</si>
  <si>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</si>
  <si>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</si>
  <si>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</si>
  <si>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</si>
  <si>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</si>
  <si>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</si>
  <si>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</si>
  <si>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</si>
  <si>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</si>
  <si>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</si>
  <si>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</si>
  <si>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</si>
  <si>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</si>
  <si>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</si>
  <si>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</si>
  <si>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</si>
  <si>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</si>
  <si>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</si>
  <si>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</si>
  <si>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</si>
  <si>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</si>
  <si>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</si>
  <si>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</si>
  <si>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</si>
  <si>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</si>
  <si>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</si>
  <si>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</si>
  <si>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</si>
  <si>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</si>
  <si>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</si>
  <si>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</si>
  <si>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</si>
  <si>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</si>
  <si>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</si>
  <si>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</si>
  <si>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</si>
  <si>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</si>
  <si>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</si>
  <si>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</si>
  <si>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</si>
  <si>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</si>
  <si>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</si>
  <si>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</si>
  <si>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</si>
  <si>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</si>
  <si>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</si>
  <si>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</si>
  <si>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</si>
  <si>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</si>
  <si>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</si>
  <si>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</si>
  <si>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</si>
  <si>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</si>
  <si>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</si>
  <si>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</si>
  <si>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</si>
  <si>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</si>
  <si>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</si>
  <si>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</si>
  <si>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</si>
  <si>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</si>
  <si>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</si>
  <si>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</si>
  <si>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</si>
  <si>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</si>
  <si>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</si>
  <si>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</si>
  <si>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</si>
  <si>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</si>
  <si>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</si>
  <si>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</si>
  <si>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</si>
  <si>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</si>
  <si>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</si>
  <si>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</si>
  <si>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</si>
  <si>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</si>
  <si>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</si>
  <si>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</si>
  <si>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</si>
  <si>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</si>
  <si>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</si>
  <si>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</si>
  <si>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</si>
  <si>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</si>
  <si>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</si>
  <si>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</si>
  <si>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</si>
  <si>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</si>
  <si>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</si>
  <si>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</si>
  <si>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</si>
  <si>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</si>
  <si>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</si>
  <si>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</si>
  <si>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</si>
  <si>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</si>
  <si>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</si>
  <si>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</si>
  <si>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</si>
  <si>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</si>
  <si>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</si>
  <si>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</si>
  <si>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</si>
  <si>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</si>
  <si>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</si>
  <si>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</si>
  <si>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</si>
  <si>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</si>
  <si>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</si>
  <si>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</si>
  <si>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</si>
  <si>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</si>
  <si>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</si>
  <si>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</si>
  <si>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</si>
  <si>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</si>
  <si>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</si>
  <si>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</si>
  <si>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</si>
  <si>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</si>
  <si>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</si>
  <si>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</si>
  <si>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</si>
  <si>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</si>
  <si>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</si>
  <si>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</si>
  <si>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</si>
  <si>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</si>
  <si>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</si>
  <si>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</si>
  <si>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</si>
  <si>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</si>
  <si>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</si>
  <si>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</si>
  <si>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</si>
  <si>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</si>
  <si>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</si>
  <si>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</si>
  <si>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</si>
  <si>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</si>
  <si>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</si>
  <si>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</si>
  <si>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</si>
  <si>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</si>
  <si>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</si>
  <si>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</si>
  <si>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</si>
  <si>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</si>
  <si>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</si>
  <si>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</si>
  <si>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</si>
  <si>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</si>
  <si>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</si>
  <si>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</si>
  <si>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</si>
  <si>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</si>
  <si>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</si>
  <si>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</si>
  <si>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</si>
  <si>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</si>
  <si>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</si>
  <si>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</si>
  <si>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</si>
  <si>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</si>
  <si>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</si>
  <si>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</si>
  <si>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</si>
  <si>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</si>
  <si>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</si>
  <si>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</si>
  <si>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</si>
  <si>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</si>
  <si>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</si>
  <si>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</si>
  <si>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</si>
  <si>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</si>
  <si>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</si>
  <si>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</si>
  <si>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</si>
  <si>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</si>
  <si>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</si>
  <si>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</si>
  <si>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</si>
  <si>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</si>
  <si>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</si>
  <si>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</si>
  <si>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</si>
  <si>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</si>
  <si>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</si>
  <si>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</si>
  <si>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</si>
  <si>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</si>
  <si>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</si>
  <si>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</si>
  <si>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</si>
  <si>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</si>
  <si>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</si>
  <si>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</si>
  <si>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</si>
  <si>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</si>
  <si>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</si>
  <si>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</si>
  <si>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</si>
  <si>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</si>
  <si>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</si>
  <si>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</si>
  <si>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</si>
  <si>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</si>
  <si>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</si>
  <si>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</si>
  <si>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</si>
  <si>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</si>
  <si>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</si>
  <si>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</si>
  <si>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</si>
  <si>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</si>
  <si>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</si>
  <si>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</si>
  <si>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</si>
  <si>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</si>
  <si>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</si>
  <si>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</si>
  <si>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</si>
  <si>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</si>
  <si>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</si>
  <si>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</si>
  <si>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</si>
  <si>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</si>
  <si>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</si>
  <si>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</si>
  <si>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</si>
  <si>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</si>
  <si>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</si>
  <si>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</si>
  <si>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</si>
  <si>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</si>
  <si>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</si>
  <si>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</si>
  <si>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</si>
  <si>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</si>
  <si>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</si>
  <si>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</si>
  <si>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</si>
  <si>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</si>
  <si>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</si>
  <si>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</si>
  <si>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</si>
  <si>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</si>
  <si>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</si>
  <si>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</si>
  <si>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</si>
  <si>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</si>
  <si>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</si>
  <si>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</si>
  <si>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</si>
  <si>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</si>
  <si>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</si>
  <si>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</si>
  <si>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</si>
  <si>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</si>
  <si>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</si>
  <si>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</si>
  <si>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</si>
  <si>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</si>
  <si>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</si>
  <si>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</si>
  <si>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</si>
  <si>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</si>
  <si>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</si>
  <si>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</si>
  <si>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</si>
  <si>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</si>
  <si>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</si>
  <si>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</si>
  <si>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</si>
  <si>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</si>
  <si>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</si>
  <si>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</si>
  <si>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</si>
  <si>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</si>
  <si>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</si>
  <si>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</si>
  <si>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</si>
  <si>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</si>
  <si>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</si>
  <si>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</si>
  <si>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</si>
  <si>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</si>
  <si>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</si>
  <si>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</si>
  <si>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</si>
  <si>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</si>
  <si>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</si>
  <si>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</si>
  <si>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</si>
  <si>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</si>
  <si>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</si>
  <si>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</si>
  <si>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</si>
  <si>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</si>
  <si>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</si>
  <si>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</si>
  <si>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</si>
  <si>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</si>
  <si>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</si>
  <si>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</si>
  <si>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</si>
  <si>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</si>
  <si>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</si>
  <si>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</si>
  <si>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</si>
  <si>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</si>
  <si>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</si>
  <si>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</si>
  <si>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</si>
  <si>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</si>
  <si>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</si>
  <si>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</si>
  <si>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</si>
  <si>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</si>
  <si>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</si>
  <si>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</si>
  <si>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</si>
  <si>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</si>
  <si>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</si>
  <si>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</si>
  <si>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</si>
  <si>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</si>
  <si>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</si>
  <si>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</si>
  <si>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</si>
  <si>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</si>
  <si>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</si>
  <si>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</si>
  <si>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</si>
  <si>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</si>
  <si>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</si>
  <si>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</si>
  <si>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</si>
  <si>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</si>
  <si>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</si>
  <si>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</si>
  <si>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</si>
  <si>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</si>
  <si>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</si>
  <si>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</si>
  <si>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</si>
  <si>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</si>
  <si>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</si>
  <si>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</si>
  <si>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</si>
  <si>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</si>
  <si>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</si>
  <si>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</si>
  <si>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</si>
  <si>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</si>
  <si>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</si>
  <si>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</si>
  <si>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</si>
  <si>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</si>
  <si>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</si>
  <si>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</si>
  <si>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</si>
  <si>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</si>
  <si>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</si>
  <si>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</si>
  <si>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</si>
  <si>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</si>
  <si>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</si>
  <si>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</si>
  <si>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</si>
  <si>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</si>
  <si>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</si>
  <si>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</si>
  <si>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</si>
  <si>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</si>
  <si>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</si>
  <si>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</si>
  <si>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</si>
  <si>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</si>
  <si>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</si>
  <si>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</si>
  <si>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</si>
  <si>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</si>
  <si>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</si>
  <si>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</si>
  <si>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</si>
  <si>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</si>
  <si>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</si>
  <si>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</si>
  <si>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</si>
  <si>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</si>
  <si>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</si>
  <si>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</si>
  <si>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</si>
  <si>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</si>
  <si>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</si>
  <si>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</si>
  <si>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</si>
  <si>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</si>
  <si>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</si>
  <si>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</si>
  <si>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</si>
  <si>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</si>
  <si>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</si>
  <si>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</si>
  <si>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</si>
  <si>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</si>
  <si>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</si>
  <si>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</si>
  <si>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</si>
  <si>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</si>
  <si>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</si>
  <si>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</si>
  <si>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</si>
  <si>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</si>
  <si>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</si>
  <si>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</si>
  <si>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</si>
  <si>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</si>
  <si>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</si>
  <si>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</si>
  <si>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</si>
  <si>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</si>
  <si>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</si>
  <si>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</si>
  <si>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</si>
  <si>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</si>
  <si>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</si>
  <si>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</si>
  <si>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</si>
  <si>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</si>
  <si>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</si>
  <si>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</si>
  <si>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</si>
  <si>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</si>
  <si>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</si>
  <si>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</si>
  <si>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</si>
  <si>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</si>
  <si>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</si>
  <si>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</si>
  <si>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</si>
  <si>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</si>
  <si>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</si>
  <si>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</si>
  <si>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</si>
  <si>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</si>
  <si>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</si>
  <si>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</si>
  <si>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</si>
  <si>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</si>
  <si>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</si>
  <si>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</si>
  <si>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</si>
  <si>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</si>
  <si>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</si>
  <si>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</si>
  <si>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</si>
  <si>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</si>
  <si>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</si>
  <si>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</si>
  <si>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</si>
  <si>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</si>
  <si>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</si>
  <si>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</si>
  <si>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</si>
  <si>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</si>
  <si>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</si>
  <si>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</si>
  <si>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</si>
  <si>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</si>
  <si>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</si>
  <si>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</si>
  <si>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</si>
  <si>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</si>
  <si>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</si>
  <si>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</si>
  <si>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</si>
  <si>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</si>
  <si>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</si>
  <si>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</si>
  <si>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</si>
  <si>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</si>
  <si>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</si>
  <si>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</si>
  <si>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</si>
  <si>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</si>
  <si>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</si>
  <si>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</si>
  <si>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</si>
  <si>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</si>
  <si>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</si>
  <si>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</si>
  <si>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</si>
  <si>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</si>
  <si>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</si>
  <si>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</si>
  <si>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</si>
  <si>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</si>
  <si>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</si>
  <si>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</si>
  <si>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</si>
  <si>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</si>
  <si>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</si>
  <si>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</si>
  <si>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</si>
  <si>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</si>
  <si>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</si>
  <si>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</si>
  <si>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</si>
  <si>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</si>
  <si>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</si>
  <si>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</si>
  <si>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</si>
  <si>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</si>
  <si>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</si>
  <si>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</si>
  <si>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</si>
  <si>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</si>
  <si>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</si>
  <si>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</si>
  <si>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</si>
  <si>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</si>
  <si>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</si>
  <si>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</si>
  <si>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</si>
  <si>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</si>
  <si>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</si>
  <si>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</si>
  <si>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</si>
  <si>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</si>
  <si>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</si>
  <si>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</si>
  <si>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</si>
  <si>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</si>
  <si>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</si>
  <si>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</si>
  <si>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</si>
  <si>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</si>
  <si>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</si>
  <si>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</si>
  <si>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</si>
  <si>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</si>
  <si>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</si>
  <si>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</si>
  <si>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</si>
  <si>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</si>
  <si>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</si>
  <si>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</si>
  <si>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</si>
  <si>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</si>
  <si>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</si>
  <si>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</si>
  <si>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</si>
  <si>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</si>
  <si>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</si>
  <si>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</si>
  <si>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</si>
  <si>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</si>
  <si>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</si>
  <si>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</si>
  <si>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</si>
  <si>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</si>
  <si>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</si>
  <si>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</si>
  <si>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</si>
  <si>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</si>
  <si>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</si>
  <si>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</si>
  <si>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</si>
  <si>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</si>
  <si>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</si>
  <si>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</si>
  <si>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</si>
  <si>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</si>
  <si>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</si>
  <si>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</si>
  <si>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</si>
  <si>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</si>
  <si>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</si>
  <si>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</si>
  <si>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</si>
  <si>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</si>
  <si>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</si>
  <si>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</si>
  <si>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</si>
  <si>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</si>
  <si>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</si>
  <si>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</si>
  <si>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</si>
  <si>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</si>
  <si>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</si>
  <si>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</si>
  <si>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</si>
  <si>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</si>
  <si>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</si>
  <si>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</si>
  <si>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</si>
  <si>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</si>
  <si>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</si>
  <si>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</si>
  <si>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</si>
  <si>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</si>
  <si>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</si>
  <si>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</si>
  <si>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</si>
  <si>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</si>
  <si>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</si>
  <si>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</si>
  <si>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</si>
  <si>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</si>
  <si>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</si>
  <si>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</si>
  <si>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</si>
  <si>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</si>
  <si>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</si>
  <si>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</si>
  <si>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</si>
  <si>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</si>
  <si>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</si>
  <si>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</si>
  <si>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</si>
  <si>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</si>
  <si>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</si>
  <si>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</si>
  <si>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</si>
  <si>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</si>
  <si>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</si>
  <si>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</si>
  <si>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</si>
  <si>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</si>
  <si>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</si>
  <si>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</si>
  <si>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</si>
  <si>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</si>
  <si>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</si>
  <si>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</si>
  <si>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</si>
  <si>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</si>
  <si>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</si>
  <si>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</si>
  <si>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</si>
  <si>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</si>
  <si>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</si>
  <si>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</si>
  <si>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</si>
  <si>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</si>
  <si>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</si>
  <si>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</si>
  <si>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</si>
  <si>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</si>
  <si>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</si>
  <si>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</si>
  <si>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</si>
  <si>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</si>
  <si>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</si>
  <si>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</si>
  <si>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</si>
  <si>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</si>
  <si>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</si>
  <si>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</si>
  <si>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</si>
  <si>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</si>
  <si>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</si>
  <si>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</si>
  <si>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</si>
  <si>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</si>
  <si>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</si>
  <si>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</si>
  <si>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</si>
  <si>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</si>
  <si>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</si>
  <si>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</si>
  <si>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</si>
  <si>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</si>
  <si>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</si>
  <si>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</si>
  <si>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</si>
  <si>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</si>
  <si>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</si>
  <si>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</si>
  <si>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</si>
  <si>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</si>
  <si>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</si>
  <si>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</si>
  <si>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</si>
  <si>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</si>
  <si>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</si>
  <si>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</si>
  <si>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</si>
  <si>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</si>
  <si>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</si>
  <si>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</si>
  <si>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</si>
  <si>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</si>
  <si>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</si>
  <si>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</si>
  <si>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</si>
  <si>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</si>
  <si>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</si>
  <si>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</si>
  <si>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</si>
  <si>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</si>
  <si>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</si>
  <si>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</si>
  <si>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</si>
  <si>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</si>
  <si>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</si>
  <si>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</si>
  <si>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</si>
  <si>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</si>
  <si>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</si>
  <si>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</si>
  <si>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</si>
  <si>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</si>
  <si>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</si>
  <si>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</si>
  <si>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</si>
  <si>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</si>
  <si>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</si>
  <si>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</si>
  <si>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</si>
  <si>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</si>
  <si>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</si>
  <si>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</si>
  <si>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</si>
  <si>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</si>
  <si>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</si>
  <si>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</si>
  <si>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</si>
  <si>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</si>
  <si>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</si>
  <si>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</si>
  <si>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</si>
  <si>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</si>
  <si>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</si>
  <si>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</si>
  <si>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</si>
  <si>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</si>
  <si>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</si>
  <si>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</si>
  <si>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</si>
  <si>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</si>
  <si>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</si>
  <si>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</si>
  <si>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</si>
  <si>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</si>
  <si>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</si>
  <si>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</si>
  <si>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</si>
  <si>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</si>
  <si>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</si>
  <si>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</si>
  <si>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</si>
  <si>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</si>
  <si>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</si>
  <si>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</si>
  <si>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</si>
  <si>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</si>
  <si>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</si>
  <si>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</si>
  <si>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</si>
  <si>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</si>
  <si>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</si>
  <si>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</si>
  <si>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</si>
  <si>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</si>
  <si>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</si>
  <si>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</si>
  <si>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</si>
  <si>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</si>
  <si>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</si>
  <si>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</si>
  <si>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</si>
  <si>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</si>
  <si>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</si>
  <si>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</si>
  <si>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</si>
  <si>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</si>
  <si>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</si>
  <si>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</si>
  <si>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</si>
  <si>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</si>
  <si>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</si>
  <si>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</si>
  <si>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</si>
  <si>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</si>
  <si>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</si>
  <si>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</si>
  <si>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</si>
  <si>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</si>
  <si>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</si>
  <si>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</si>
  <si>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</si>
  <si>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</si>
  <si>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</si>
  <si>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</si>
  <si>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</si>
  <si>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</si>
  <si>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</si>
  <si>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</si>
  <si>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</si>
  <si>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</si>
  <si>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</si>
  <si>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</si>
  <si>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</si>
  <si>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</si>
  <si>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</si>
  <si>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</si>
  <si>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</si>
  <si>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</si>
  <si>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</si>
  <si>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</si>
  <si>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</si>
  <si>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</si>
  <si>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</si>
  <si>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</si>
  <si>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</si>
  <si>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</si>
  <si>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</si>
  <si>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</si>
  <si>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</si>
  <si>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</si>
  <si>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</si>
  <si>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</si>
  <si>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</si>
  <si>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</si>
  <si>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</si>
  <si>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</si>
  <si>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</si>
  <si>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</si>
  <si>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</si>
  <si>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</si>
  <si>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</si>
  <si>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</si>
  <si>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</si>
  <si>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</si>
  <si>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</si>
  <si>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</si>
  <si>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</si>
  <si>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</si>
  <si>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</si>
  <si>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</si>
  <si>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</si>
  <si>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</si>
  <si>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</si>
  <si>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</si>
  <si>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</si>
  <si>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</si>
  <si>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</si>
  <si>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</si>
  <si>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</si>
  <si>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</si>
  <si>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</si>
  <si>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</si>
  <si>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</si>
  <si>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</si>
  <si>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</si>
  <si>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</si>
  <si>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</si>
  <si>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</si>
  <si>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</si>
  <si>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</si>
  <si>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</si>
  <si>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</si>
  <si>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</si>
  <si>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</si>
  <si>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</si>
  <si>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</si>
  <si>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</si>
  <si>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</si>
  <si>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</si>
  <si>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</si>
  <si>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</si>
  <si>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</si>
  <si>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</si>
  <si>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</si>
  <si>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</si>
  <si>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</si>
  <si>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</si>
  <si>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</si>
  <si>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</si>
  <si>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</si>
  <si>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</si>
  <si>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</si>
  <si>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</si>
  <si>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</si>
  <si>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</si>
  <si>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</si>
  <si>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</si>
  <si>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</si>
  <si>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</si>
  <si>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</si>
  <si>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</si>
  <si>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</si>
  <si>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</si>
  <si>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</si>
  <si>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</si>
  <si>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</si>
  <si>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</si>
  <si>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</si>
  <si>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</si>
  <si>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</si>
  <si>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</si>
  <si>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</si>
  <si>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</si>
  <si>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</si>
  <si>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</si>
  <si>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</si>
  <si>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</si>
  <si>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</si>
  <si>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</si>
  <si>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</si>
  <si>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</si>
  <si>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</si>
  <si>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</si>
  <si>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</si>
  <si>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</si>
  <si>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</si>
  <si>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</si>
  <si>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</si>
  <si>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</si>
  <si>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</si>
  <si>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</si>
  <si>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</si>
  <si>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</si>
  <si>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</si>
  <si>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</si>
  <si>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</si>
  <si>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</si>
  <si>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</si>
  <si>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</si>
  <si>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</si>
  <si>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</si>
  <si>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</si>
  <si>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</si>
  <si>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</si>
  <si>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</si>
  <si>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</si>
  <si>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</si>
  <si>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</si>
  <si>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</si>
  <si>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</si>
  <si>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</si>
  <si>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</si>
  <si>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</si>
  <si>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</si>
  <si>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</si>
  <si>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</si>
  <si>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</si>
  <si>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</si>
  <si>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</si>
  <si>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</si>
  <si>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</si>
  <si>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</si>
  <si>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</si>
  <si>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</si>
  <si>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</si>
  <si>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</si>
  <si>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</si>
  <si>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</si>
  <si>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</si>
  <si>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</si>
  <si>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</si>
  <si>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</si>
  <si>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</si>
  <si>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</si>
  <si>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</si>
  <si>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</si>
  <si>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</si>
  <si>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</si>
  <si>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</si>
  <si>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</si>
  <si>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</si>
  <si>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</si>
  <si>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</si>
  <si>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</si>
  <si>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</si>
  <si>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</si>
  <si>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</si>
  <si>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</si>
  <si>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</si>
  <si>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</si>
  <si>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</si>
  <si>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</si>
  <si>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</si>
  <si>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</si>
  <si>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</si>
  <si>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</si>
  <si>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</si>
  <si>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</si>
  <si>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</si>
  <si>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</si>
  <si>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</si>
  <si>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</si>
  <si>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</si>
  <si>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</si>
  <si>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</si>
  <si>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</si>
  <si>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</si>
  <si>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</si>
  <si>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</si>
  <si>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</si>
  <si>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</si>
  <si>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</si>
  <si>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</si>
  <si>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</si>
  <si>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</si>
  <si>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</si>
  <si>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</si>
  <si>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</si>
  <si>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</si>
  <si>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</si>
  <si>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</si>
  <si>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</si>
  <si>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</si>
  <si>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</si>
  <si>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</si>
  <si>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</si>
  <si>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</si>
  <si>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</si>
  <si>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</si>
  <si>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</si>
  <si>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</si>
  <si>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</si>
  <si>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</si>
  <si>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</si>
  <si>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</si>
  <si>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</si>
  <si>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</si>
  <si>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</si>
  <si>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</si>
  <si>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</si>
  <si>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</si>
  <si>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</si>
  <si>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</si>
  <si>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</si>
  <si>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</si>
  <si>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</si>
  <si>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</si>
  <si>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</si>
  <si>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</si>
  <si>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</si>
  <si>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</si>
  <si>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</si>
  <si>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</si>
  <si>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</si>
  <si>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</si>
  <si>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</si>
  <si>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</si>
  <si>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</si>
  <si>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</si>
  <si>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</si>
  <si>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</si>
  <si>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</si>
  <si>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</si>
  <si>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</si>
  <si>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</si>
  <si>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</si>
  <si>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</si>
  <si>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</si>
  <si>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</si>
  <si>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</si>
  <si>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</si>
  <si>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</si>
  <si>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</si>
  <si>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</si>
  <si>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</si>
  <si>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</si>
  <si>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</si>
  <si>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</si>
  <si>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</si>
  <si>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</si>
  <si>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</si>
  <si>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</si>
  <si>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</si>
  <si>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</si>
  <si>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</si>
  <si>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</si>
  <si>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</si>
  <si>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</si>
  <si>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</si>
  <si>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</si>
  <si>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</si>
  <si>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</si>
  <si>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</si>
  <si>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</si>
  <si>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</si>
  <si>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</si>
  <si>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</si>
  <si>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</si>
  <si>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</si>
  <si>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</si>
  <si>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</si>
  <si>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</si>
  <si>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</si>
  <si>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</si>
  <si>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</si>
  <si>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</si>
  <si>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</si>
  <si>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</si>
  <si>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</si>
  <si>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</si>
  <si>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</si>
  <si>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</si>
  <si>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</si>
  <si>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</si>
  <si>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</si>
  <si>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</si>
  <si>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</si>
  <si>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</si>
  <si>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</si>
  <si>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</si>
  <si>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</si>
  <si>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</si>
  <si>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</si>
  <si>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</si>
  <si>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</si>
  <si>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</si>
  <si>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</si>
  <si>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</si>
  <si>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</si>
  <si>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</si>
  <si>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</si>
  <si>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</si>
  <si>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</si>
  <si>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</si>
  <si>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</si>
  <si>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</si>
  <si>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</si>
  <si>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</si>
  <si>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</si>
  <si>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</si>
  <si>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</si>
  <si>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</si>
  <si>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</si>
  <si>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</si>
  <si>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</si>
  <si>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</si>
  <si>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</si>
  <si>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</si>
  <si>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</si>
  <si>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</si>
  <si>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</si>
  <si>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</si>
  <si>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</si>
  <si>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</si>
  <si>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</si>
  <si>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</si>
  <si>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</si>
  <si>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</si>
  <si>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</si>
  <si>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</si>
  <si>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</si>
  <si>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</si>
  <si>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</si>
  <si>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</si>
  <si>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</si>
  <si>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</si>
  <si>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</si>
  <si>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</si>
  <si>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</si>
  <si>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</si>
  <si>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</si>
  <si>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</si>
  <si>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</si>
  <si>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</si>
  <si>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</si>
  <si>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</si>
  <si>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</si>
  <si>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</si>
  <si>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</si>
  <si>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</si>
  <si>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</si>
  <si>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</si>
  <si>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</si>
  <si>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</si>
  <si>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</si>
  <si>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</si>
  <si>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</si>
  <si>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</si>
  <si>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</si>
  <si>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</si>
  <si>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</si>
  <si>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</si>
  <si>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</si>
  <si>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</si>
  <si>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</si>
  <si>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</si>
  <si>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</si>
  <si>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</si>
  <si>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</si>
  <si>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</si>
  <si>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</si>
  <si>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</si>
  <si>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</si>
  <si>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</si>
  <si>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</si>
  <si>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</si>
  <si>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</si>
  <si>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</si>
  <si>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</si>
  <si>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</si>
  <si>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</si>
  <si>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</si>
  <si>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</si>
  <si>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</si>
  <si>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</si>
  <si>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</si>
  <si>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</si>
  <si>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</si>
  <si>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</si>
  <si>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</si>
  <si>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</si>
  <si>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</si>
  <si>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</si>
  <si>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</si>
  <si>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</si>
  <si>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</si>
  <si>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</si>
  <si>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</si>
  <si>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</si>
  <si>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</si>
  <si>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</si>
  <si>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</si>
  <si>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</si>
  <si>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</si>
  <si>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</si>
  <si>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</si>
  <si>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</si>
  <si>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</si>
  <si>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</si>
  <si>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</si>
  <si>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</si>
  <si>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</si>
  <si>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</si>
  <si>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</si>
  <si>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</si>
  <si>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</si>
  <si>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</si>
  <si>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</si>
  <si>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</si>
  <si>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</si>
  <si>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</si>
  <si>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</si>
  <si>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</si>
  <si>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</si>
  <si>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</si>
  <si>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</si>
  <si>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</si>
  <si>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</si>
  <si>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</si>
  <si>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</si>
  <si>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</si>
  <si>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</si>
  <si>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</si>
  <si>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</si>
  <si>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</si>
  <si>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</si>
  <si>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</si>
  <si>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</si>
  <si>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</si>
  <si>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</si>
  <si>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</si>
  <si>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</si>
  <si>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</si>
  <si>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</si>
  <si>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</si>
  <si>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</si>
  <si>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</si>
  <si>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</si>
  <si>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</si>
  <si>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</si>
  <si>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</si>
  <si>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</si>
  <si>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</si>
  <si>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</si>
  <si>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</si>
  <si>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</si>
  <si>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</si>
  <si>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</si>
  <si>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</si>
  <si>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</si>
  <si>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</si>
  <si>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</si>
  <si>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</si>
  <si>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</si>
  <si>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</si>
  <si>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</si>
  <si>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</si>
  <si>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</si>
  <si>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</si>
  <si>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</si>
  <si>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</si>
  <si>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</si>
  <si>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</si>
  <si>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</si>
  <si>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</si>
  <si>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</si>
  <si>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</si>
  <si>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</si>
  <si>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</si>
  <si>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</si>
  <si>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</si>
  <si>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</si>
  <si>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</si>
  <si>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</si>
  <si>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</si>
  <si>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</si>
  <si>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</si>
  <si>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</si>
  <si>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</si>
  <si>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</si>
  <si>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</si>
  <si>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</si>
  <si>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</si>
  <si>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</si>
  <si>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</si>
  <si>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</si>
  <si>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</si>
  <si>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</si>
  <si>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</si>
  <si>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</si>
  <si>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2021-13-10000225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</si>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</sst>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200" zoomScale="85" zoomScaleNormal="85" zoomScaleSheetLayoutView="85" zoomScalePageLayoutView="40" workbookViewId="0">
      <selection activeCell="E209" sqref="E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2711</v>
      </c>
      <c r="D15" s="35"/>
      <c r="E15" s="35"/>
      <c r="F15" s="5"/>
      <c r="G15" s="32" t="s">
        <v>1168</v>
      </c>
      <c r="H15" s="103" t="s">
        <v>208</v>
      </c>
      <c r="I15" s="32" t="s">
        <v>2624</v>
      </c>
      <c r="J15" s="108" t="s">
        <v>2626</v>
      </c>
      <c r="L15" s="221" t="s">
        <v>8</v>
      </c>
      <c r="M15" s="221"/>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240"/>
      <c r="I20" s="145" t="s">
        <v>208</v>
      </c>
      <c r="J20" s="146" t="s">
        <v>210</v>
      </c>
      <c r="K20" s="147">
        <v>3050258400</v>
      </c>
      <c r="L20" s="148"/>
      <c r="M20" s="148">
        <v>44561</v>
      </c>
      <c r="N20" s="131">
        <f>+(M20-L20)/30</f>
        <v>1485.3666666666666</v>
      </c>
      <c r="O20" s="134"/>
      <c r="U20" s="130"/>
      <c r="V20" s="105">
        <f ca="1">NOW()</f>
        <v>44192.621608796297</v>
      </c>
      <c r="W20" s="105">
        <f ca="1">NOW()</f>
        <v>44192.621608796297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CORPORACION SOCIOCULTURAL AFRODECENDIENTE ATAOLE</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2712</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2703</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2704</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2706</v>
      </c>
      <c r="E59" s="141">
        <v>42426</v>
      </c>
      <c r="F59" s="141">
        <v>42735</v>
      </c>
      <c r="G59" s="156">
        <f t="shared" si="3"/>
        <v>10.3</v>
      </c>
      <c r="H59" s="173" t="s">
        <v>2707</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2705</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2708</v>
      </c>
      <c r="E65" s="141">
        <v>43124</v>
      </c>
      <c r="F65" s="141">
        <v>43312</v>
      </c>
      <c r="G65" s="156">
        <f t="shared" si="3"/>
        <v>6.2666666666666666</v>
      </c>
      <c r="H65" s="118" t="s">
        <v>2709</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2710</v>
      </c>
      <c r="E66" s="141">
        <v>43305</v>
      </c>
      <c r="F66" s="141">
        <v>43465</v>
      </c>
      <c r="G66" s="156">
        <f t="shared" si="3"/>
        <v>5.333333333333333</v>
      </c>
      <c r="H66" s="118" t="s">
        <v>2709</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2708</v>
      </c>
      <c r="E67" s="141">
        <v>43124</v>
      </c>
      <c r="F67" s="141">
        <v>43312</v>
      </c>
      <c r="G67" s="156">
        <f t="shared" si="3"/>
        <v>6.2666666666666666</v>
      </c>
      <c r="H67" s="118" t="s">
        <v>2709</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2708</v>
      </c>
      <c r="E68" s="141">
        <v>43124</v>
      </c>
      <c r="F68" s="141">
        <v>43312</v>
      </c>
      <c r="G68" s="156">
        <f t="shared" si="3"/>
        <v>6.2666666666666666</v>
      </c>
      <c r="H68" s="118" t="s">
        <v>2709</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2708</v>
      </c>
      <c r="E69" s="141">
        <v>43124</v>
      </c>
      <c r="F69" s="141">
        <v>43312</v>
      </c>
      <c r="G69" s="156">
        <f t="shared" si="3"/>
        <v>6.2666666666666666</v>
      </c>
      <c r="H69" s="118" t="s">
        <v>2709</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2710</v>
      </c>
      <c r="E70" s="141">
        <v>43305</v>
      </c>
      <c r="F70" s="141">
        <v>43465</v>
      </c>
      <c r="G70" s="156">
        <f t="shared" si="3"/>
        <v>5.333333333333333</v>
      </c>
      <c r="H70" s="118" t="s">
        <v>2709</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2710</v>
      </c>
      <c r="E71" s="141">
        <v>43305</v>
      </c>
      <c r="F71" s="141">
        <v>43465</v>
      </c>
      <c r="G71" s="156">
        <f t="shared" si="3"/>
        <v>5.333333333333333</v>
      </c>
      <c r="H71" s="118" t="s">
        <v>2709</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2710</v>
      </c>
      <c r="E72" s="141">
        <v>43305</v>
      </c>
      <c r="F72" s="141">
        <v>43465</v>
      </c>
      <c r="G72" s="156">
        <f t="shared" si="3"/>
        <v>5.333333333333333</v>
      </c>
      <c r="H72" s="118" t="s">
        <v>2709</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2708</v>
      </c>
      <c r="E73" s="141">
        <v>43124</v>
      </c>
      <c r="F73" s="141">
        <v>43312</v>
      </c>
      <c r="G73" s="156">
        <f t="shared" si="3"/>
        <v>6.2666666666666666</v>
      </c>
      <c r="H73" s="118" t="s">
        <v>2709</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2710</v>
      </c>
      <c r="E74" s="141">
        <v>43305</v>
      </c>
      <c r="F74" s="141">
        <v>43465</v>
      </c>
      <c r="G74" s="156">
        <f t="shared" si="3"/>
        <v>5.333333333333333</v>
      </c>
      <c r="H74" s="118" t="s">
        <v>2709</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2700</v>
      </c>
      <c r="E77" s="141">
        <v>43922</v>
      </c>
      <c r="F77" s="141">
        <v>44165</v>
      </c>
      <c r="G77" s="156">
        <f t="shared" si="3"/>
        <v>8.1</v>
      </c>
      <c r="H77" s="64" t="s">
        <v>2702</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2701</v>
      </c>
      <c r="E78" s="141">
        <v>43922</v>
      </c>
      <c r="F78" s="141">
        <v>44165</v>
      </c>
      <c r="G78" s="156">
        <f t="shared" si="3"/>
        <v>8.1</v>
      </c>
      <c r="H78" s="64" t="s">
        <v>2702</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2695</v>
      </c>
      <c r="E114" s="141">
        <v>43884</v>
      </c>
      <c r="F114" s="141">
        <v>44196</v>
      </c>
      <c r="G114" s="156">
        <f>IF(AND(E114&lt;&gt;"",F114&lt;&gt;""),((F114-E114)/30),"")</f>
        <v>10.4</v>
      </c>
      <c r="H114" s="118" t="s">
        <v>2696</v>
      </c>
      <c r="I114" s="117" t="s">
        <v>208</v>
      </c>
      <c r="J114" s="117" t="s">
        <v>210</v>
      </c>
      <c r="K114" s="119">
        <v>2224353204</v>
      </c>
      <c r="L114" s="100">
        <f>+IF(AND(K114&gt;0,O114="Ejecución"),(K114/877802)*Tabla28[[#This Row],[% participación]],IF(AND(K114&gt;0,O114&lt;&gt;"Ejecución"),"-",""))</f>
        <v>2534.0033447178293</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0.03</v>
      </c>
      <c r="G179" s="161">
        <f>IF(F179&gt;0,SUM(E179+F179),"")</f>
        <v>0.05</v>
      </c>
      <c r="H179" s="5"/>
      <c r="I179" s="188" t="s">
        <v>2671</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152512920</v>
      </c>
      <c r="F185" s="92"/>
      <c r="G185" s="93"/>
      <c r="H185" s="88"/>
      <c r="I185" s="90" t="s">
        <v>2627</v>
      </c>
      <c r="J185" s="162">
        <f>+SUM(M179:M183)</f>
        <v>0.03</v>
      </c>
      <c r="K185" s="233" t="s">
        <v>2628</v>
      </c>
      <c r="L185" s="233"/>
      <c r="M185" s="94">
        <f>+J185*(SUM(K20:K35))</f>
        <v>91507752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2697</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2697</v>
      </c>
      <c r="D211" s="21"/>
      <c r="G211" s="27" t="s">
        <v>2620</v>
      </c>
      <c r="H211" s="144" t="s">
        <v>2698</v>
      </c>
      <c r="J211" s="27" t="s">
        <v>2622</v>
      </c>
      <c r="K211" s="144" t="s">
        <v>2698</v>
      </c>
      <c r="L211" s="21"/>
      <c r="M211" s="21"/>
      <c r="N211" s="21"/>
      <c r="O211" s="8"/>
    </row>
    <row r="212" spans="1:15" x14ac:dyDescent="0.25">
      <c r="A212" s="9"/>
      <c r="B212" s="27" t="s">
        <v>2619</v>
      </c>
      <c r="C212" s="143" t="s">
        <v>2697</v>
      </c>
      <c r="D212" s="21"/>
      <c r="G212" s="27" t="s">
        <v>2621</v>
      </c>
      <c r="H212" s="144">
        <v>3105496668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2020-12-27T15:29:59Z</cp:lastPrinted>
  <dcterms:created xsi:type="dcterms:W3CDTF">2020-10-14T21:57:42Z</dcterms:created>
  <dcterms:modified xsi:type="dcterms:W3CDTF">2020-12-27T19:55:10Z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