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RESTAURAR\CDI\"/>
    </mc:Choice>
  </mc:AlternateContent>
  <xr:revisionPtr revIDLastSave="0" documentId="13_ncr:1_{D8E0F5F6-7C62-4B15-8413-81452241A3A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54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<sst xmlns="http://schemas.openxmlformats.org/spreadsheetml/2006/main" count="3183" uniqueCount="2707">
  <si>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</si>
  <si>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</si>
  <si>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</si>
  <si>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</si>
  <si>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</si>
  <si>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</si>
  <si>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</si>
  <si>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</si>
  <si>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</si>
  <si>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</si>
  <si>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</si>
  <si>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</si>
  <si>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</si>
  <si>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</si>
  <si>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</si>
  <si>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</si>
  <si>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</si>
  <si>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</si>
  <si>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</si>
  <si>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</si>
  <si>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</si>
  <si>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</si>
  <si>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</si>
  <si>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</si>
  <si>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</si>
  <si>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</si>
  <si>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</si>
  <si>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</si>
  <si>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</si>
  <si>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</si>
  <si>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</si>
  <si>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</si>
  <si>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</si>
  <si>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</si>
  <si>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</si>
  <si>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</si>
  <si>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</si>
  <si>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</si>
  <si>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</si>
  <si>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</si>
  <si>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</si>
  <si>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</si>
  <si>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</si>
  <si>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</si>
  <si>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</si>
  <si>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</si>
  <si>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</si>
  <si>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</si>
  <si>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</si>
  <si>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</si>
  <si>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</si>
  <si>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</si>
  <si>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</si>
  <si>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</si>
  <si>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</si>
  <si>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</si>
  <si>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</si>
  <si>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</si>
  <si>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</si>
  <si>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</si>
  <si>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</si>
  <si>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</si>
  <si>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</si>
  <si>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</si>
  <si>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</si>
  <si>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</si>
  <si>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</si>
  <si>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</si>
  <si>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</si>
  <si>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</si>
  <si>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</si>
  <si>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</si>
  <si>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</si>
  <si>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</si>
  <si>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</si>
  <si>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</si>
  <si>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</si>
  <si>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</si>
  <si>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</si>
  <si>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</si>
  <si>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</si>
  <si>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</si>
  <si>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</si>
  <si>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</si>
  <si>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</si>
  <si>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</si>
  <si>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</si>
  <si>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</si>
  <si>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</si>
  <si>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</si>
  <si>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</si>
  <si>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</si>
  <si>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</si>
  <si>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</si>
  <si>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</si>
  <si>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</si>
  <si>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</si>
  <si>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</si>
  <si>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</si>
  <si>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</si>
  <si>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</si>
  <si>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</si>
  <si>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</si>
  <si>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</si>
  <si>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</si>
  <si>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</si>
  <si>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</si>
  <si>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</si>
  <si>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</si>
  <si>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</si>
  <si>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</si>
  <si>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</si>
  <si>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</si>
  <si>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</si>
  <si>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</si>
  <si>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</si>
  <si>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</si>
  <si>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</si>
  <si>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</si>
  <si>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</si>
  <si>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</si>
  <si>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</si>
  <si>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</si>
  <si>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</si>
  <si>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</si>
  <si>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</si>
  <si>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</si>
  <si>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</si>
  <si>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</si>
  <si>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</si>
  <si>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</si>
  <si>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</si>
  <si>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</si>
  <si>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</si>
  <si>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</si>
  <si>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</si>
  <si>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</si>
  <si>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</si>
  <si>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</si>
  <si>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</si>
  <si>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</si>
  <si>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</si>
  <si>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</si>
  <si>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</si>
  <si>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</si>
  <si>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</si>
  <si>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</si>
  <si>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</si>
  <si>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</si>
  <si>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</si>
  <si>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</si>
  <si>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</si>
  <si>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</si>
  <si>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</si>
  <si>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</si>
  <si>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</si>
  <si>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</si>
  <si>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</si>
  <si>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</si>
  <si>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</si>
  <si>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</si>
  <si>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</si>
  <si>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</si>
  <si>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</si>
  <si>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</si>
  <si>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</si>
  <si>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</si>
  <si>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</si>
  <si>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</si>
  <si>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</si>
  <si>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</si>
  <si>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</si>
  <si>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</si>
  <si>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</si>
  <si>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</si>
  <si>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</si>
  <si>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</si>
  <si>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</si>
  <si>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</si>
  <si>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</si>
  <si>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</si>
  <si>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</si>
  <si>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</si>
  <si>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</si>
  <si>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</si>
  <si>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</si>
  <si>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</si>
  <si>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</si>
  <si>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</si>
  <si>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</si>
  <si>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</si>
  <si>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</si>
  <si>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</si>
  <si>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</si>
  <si>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</si>
  <si>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</si>
  <si>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</si>
  <si>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</si>
  <si>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</si>
  <si>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</si>
  <si>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</si>
  <si>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</si>
  <si>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</si>
  <si>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</si>
  <si>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</si>
  <si>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</si>
  <si>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</si>
  <si>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</si>
  <si>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</si>
  <si>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</si>
  <si>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</si>
  <si>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</si>
  <si>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</si>
  <si>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</si>
  <si>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</si>
  <si>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</si>
  <si>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</si>
  <si>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</si>
  <si>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</si>
  <si>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</si>
  <si>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</si>
  <si>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</si>
  <si>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</si>
  <si>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</si>
  <si>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</si>
  <si>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</si>
  <si>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</si>
  <si>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</si>
  <si>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</si>
  <si>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</si>
  <si>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</si>
  <si>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</si>
  <si>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</si>
  <si>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</si>
  <si>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</si>
  <si>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</si>
  <si>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</si>
  <si>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</si>
  <si>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</si>
  <si>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</si>
  <si>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</si>
  <si>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</si>
  <si>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</si>
  <si>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</si>
  <si>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</si>
  <si>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</si>
  <si>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</si>
  <si>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</si>
  <si>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</si>
  <si>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</si>
  <si>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</si>
  <si>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</si>
  <si>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</si>
  <si>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</si>
  <si>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</si>
  <si>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</si>
  <si>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</si>
  <si>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</si>
  <si>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</si>
  <si>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</si>
  <si>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</si>
  <si>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</si>
  <si>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</si>
  <si>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</si>
  <si>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</si>
  <si>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</si>
  <si>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</si>
  <si>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</si>
  <si>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</si>
  <si>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</si>
  <si>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</si>
  <si>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</si>
  <si>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</si>
  <si>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</si>
  <si>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</si>
  <si>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</si>
  <si>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</si>
  <si>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</si>
  <si>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</si>
  <si>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</si>
  <si>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</si>
  <si>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</si>
  <si>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</si>
  <si>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</si>
  <si>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</si>
  <si>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</si>
  <si>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</si>
  <si>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</si>
  <si>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</si>
  <si>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</si>
  <si>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</si>
  <si>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</si>
  <si>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</si>
  <si>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</si>
  <si>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</si>
  <si>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</si>
  <si>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</si>
  <si>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</si>
  <si>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</si>
  <si>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</si>
  <si>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</si>
  <si>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</si>
  <si>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</si>
  <si>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</si>
  <si>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</si>
  <si>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</si>
  <si>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</si>
  <si>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</si>
  <si>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</si>
  <si>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</si>
  <si>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</si>
  <si>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</si>
  <si>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</si>
  <si>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</si>
  <si>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</si>
  <si>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</si>
  <si>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</si>
  <si>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</si>
  <si>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</si>
  <si>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</si>
  <si>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</si>
  <si>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</si>
  <si>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</si>
  <si>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</si>
  <si>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</si>
  <si>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</si>
  <si>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</si>
  <si>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</si>
  <si>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</si>
  <si>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</si>
  <si>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</si>
  <si>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</si>
  <si>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</si>
  <si>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</si>
  <si>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</si>
  <si>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</si>
  <si>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</si>
  <si>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</si>
  <si>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</si>
  <si>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</si>
  <si>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</si>
  <si>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</si>
  <si>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</si>
  <si>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</si>
  <si>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</si>
  <si>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</si>
  <si>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</si>
  <si>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</si>
  <si>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</si>
  <si>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</si>
  <si>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</si>
  <si>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</si>
  <si>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</si>
  <si>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</si>
  <si>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</si>
  <si>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</si>
  <si>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</si>
  <si>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</si>
  <si>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</si>
  <si>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</si>
  <si>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</si>
  <si>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</si>
  <si>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</si>
  <si>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</si>
  <si>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</si>
  <si>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</si>
  <si>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</si>
  <si>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</si>
  <si>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</si>
  <si>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</si>
  <si>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</si>
  <si>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</si>
  <si>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</si>
  <si>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</si>
  <si>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</si>
  <si>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</si>
  <si>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</si>
  <si>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</si>
  <si>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</si>
  <si>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</si>
  <si>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</si>
  <si>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</si>
  <si>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</si>
  <si>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</si>
  <si>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</si>
  <si>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</si>
  <si>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</si>
  <si>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</si>
  <si>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</si>
  <si>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</si>
  <si>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</si>
  <si>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</si>
  <si>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</si>
  <si>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</si>
  <si>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</si>
  <si>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</si>
  <si>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</si>
  <si>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</si>
  <si>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</si>
  <si>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</si>
  <si>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</si>
  <si>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</si>
  <si>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</si>
  <si>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</si>
  <si>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</si>
  <si>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</si>
  <si>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</si>
  <si>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</si>
  <si>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</si>
  <si>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</si>
  <si>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</si>
  <si>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</si>
  <si>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</si>
  <si>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</si>
  <si>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</si>
  <si>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</si>
  <si>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</si>
  <si>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</si>
  <si>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</si>
  <si>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</si>
  <si>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</si>
  <si>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</si>
  <si>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</si>
  <si>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</si>
  <si>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</si>
  <si>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</si>
  <si>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</si>
  <si>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</si>
  <si>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</si>
  <si>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</si>
  <si>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</si>
  <si>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</si>
  <si>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</si>
  <si>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</si>
  <si>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</si>
  <si>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</si>
  <si>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</si>
  <si>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</si>
  <si>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</si>
  <si>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</si>
  <si>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</si>
  <si>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</si>
  <si>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</si>
  <si>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</si>
  <si>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</si>
  <si>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</si>
  <si>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</si>
  <si>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</si>
  <si>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</si>
  <si>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</si>
  <si>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</si>
  <si>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</si>
  <si>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</si>
  <si>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</si>
  <si>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</si>
  <si>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</si>
  <si>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</si>
  <si>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</si>
  <si>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</si>
  <si>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</si>
  <si>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</si>
  <si>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</si>
  <si>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</si>
  <si>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</si>
  <si>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</si>
  <si>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</si>
  <si>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</si>
  <si>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</si>
  <si>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</si>
  <si>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</si>
  <si>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</si>
  <si>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</si>
  <si>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</si>
  <si>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</si>
  <si>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</si>
  <si>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</si>
  <si>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</si>
  <si>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</si>
  <si>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</si>
  <si>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</si>
  <si>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</si>
  <si>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</si>
  <si>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</si>
  <si>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</si>
  <si>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</si>
  <si>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</si>
  <si>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</si>
  <si>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</si>
  <si>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</si>
  <si>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</si>
  <si>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</si>
  <si>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</si>
  <si>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</si>
  <si>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</si>
  <si>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</si>
  <si>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</si>
  <si>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</si>
  <si>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</si>
  <si>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</si>
  <si>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</si>
  <si>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</si>
  <si>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</si>
  <si>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</si>
  <si>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</si>
  <si>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</si>
  <si>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</si>
  <si>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</si>
  <si>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</si>
  <si>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</si>
  <si>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</si>
  <si>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</si>
  <si>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</si>
  <si>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</si>
  <si>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</si>
  <si>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</si>
  <si>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</si>
  <si>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</si>
  <si>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</si>
  <si>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</si>
  <si>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</si>
  <si>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</si>
  <si>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</si>
  <si>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</si>
  <si>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</si>
  <si>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</si>
  <si>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</si>
  <si>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</si>
  <si>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</si>
  <si>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</si>
  <si>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</si>
  <si>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</si>
  <si>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</si>
  <si>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</si>
  <si>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</si>
  <si>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</si>
  <si>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</si>
  <si>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</si>
  <si>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</si>
  <si>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</si>
  <si>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</si>
  <si>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</si>
  <si>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</si>
  <si>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</si>
  <si>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</si>
  <si>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</si>
  <si>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</si>
  <si>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</si>
  <si>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</si>
  <si>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</si>
  <si>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</si>
  <si>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</si>
  <si>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</si>
  <si>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</si>
  <si>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</si>
  <si>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</si>
  <si>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</si>
  <si>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</si>
  <si>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</si>
  <si>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</si>
  <si>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</si>
  <si>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</si>
  <si>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</si>
  <si>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</si>
  <si>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</si>
  <si>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</si>
  <si>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</si>
  <si>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</si>
  <si>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</si>
  <si>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</si>
  <si>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</si>
  <si>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</si>
  <si>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</si>
  <si>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</si>
  <si>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</si>
  <si>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</si>
  <si>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</si>
  <si>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</si>
  <si>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</si>
  <si>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</si>
  <si>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</si>
  <si>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</si>
  <si>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</si>
  <si>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</si>
  <si>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</si>
  <si>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</si>
  <si>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</si>
  <si>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</si>
  <si>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</si>
  <si>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</si>
  <si>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</si>
  <si>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</si>
  <si>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</si>
  <si>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</si>
  <si>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</si>
  <si>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</si>
  <si>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</si>
  <si>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</si>
  <si>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</si>
  <si>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</si>
  <si>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</si>
  <si>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</si>
  <si>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</si>
  <si>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</si>
  <si>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</si>
  <si>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</si>
  <si>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</si>
  <si>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</si>
  <si>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</si>
  <si>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</si>
  <si>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</si>
  <si>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</si>
  <si>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</si>
  <si>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</si>
  <si>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</si>
  <si>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</si>
  <si>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</si>
  <si>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</si>
  <si>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</si>
  <si>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</si>
  <si>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</si>
  <si>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</si>
  <si>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</si>
  <si>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</si>
  <si>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</si>
  <si>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</si>
  <si>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</si>
  <si>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</si>
  <si>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</si>
  <si>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</si>
  <si>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</si>
  <si>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</si>
  <si>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</si>
  <si>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</si>
  <si>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</si>
  <si>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</si>
  <si>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</si>
  <si>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</si>
  <si>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</si>
  <si>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</si>
  <si>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</si>
  <si>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</si>
  <si>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</si>
  <si>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</si>
  <si>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</si>
  <si>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</si>
  <si>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</si>
  <si>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</si>
  <si>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</si>
  <si>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</si>
  <si>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</si>
  <si>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</si>
  <si>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</si>
  <si>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</si>
  <si>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</si>
  <si>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</si>
  <si>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</si>
  <si>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</si>
  <si>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</si>
  <si>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</si>
  <si>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</si>
  <si>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</si>
  <si>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</si>
  <si>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</si>
  <si>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</si>
  <si>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</si>
  <si>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</si>
  <si>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</si>
  <si>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</si>
  <si>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</si>
  <si>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</si>
  <si>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</si>
  <si>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</si>
  <si>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</si>
  <si>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</si>
  <si>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</si>
  <si>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</si>
  <si>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</si>
  <si>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</si>
  <si>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</si>
  <si>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</si>
  <si>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</si>
  <si>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</si>
  <si>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</si>
  <si>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</si>
  <si>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</si>
  <si>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</si>
  <si>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</si>
  <si>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</si>
  <si>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</si>
  <si>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</si>
  <si>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</si>
  <si>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</si>
  <si>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</si>
  <si>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</si>
  <si>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</si>
  <si>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</si>
  <si>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</si>
  <si>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</si>
  <si>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</si>
  <si>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</si>
  <si>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</si>
  <si>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</si>
  <si>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</si>
  <si>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</si>
  <si>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</si>
  <si>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</si>
  <si>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</si>
  <si>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</si>
  <si>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</si>
  <si>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</si>
  <si>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</si>
  <si>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</si>
  <si>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</si>
  <si>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</si>
  <si>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</si>
  <si>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</si>
  <si>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</si>
  <si>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</si>
  <si>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</si>
  <si>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</si>
  <si>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</si>
  <si>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</si>
  <si>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</si>
  <si>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</si>
  <si>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</si>
  <si>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</si>
  <si>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</si>
  <si>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</si>
  <si>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</si>
  <si>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</si>
  <si>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</si>
  <si>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</si>
  <si>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</si>
  <si>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</si>
  <si>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</si>
  <si>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</si>
  <si>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</si>
  <si>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</si>
  <si>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</si>
  <si>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</si>
  <si>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</si>
  <si>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</si>
  <si>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</si>
  <si>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</si>
  <si>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</si>
  <si>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</si>
  <si>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</si>
  <si>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</si>
  <si>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</si>
  <si>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</si>
  <si>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</si>
  <si>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</si>
  <si>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</si>
  <si>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</si>
  <si>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</si>
  <si>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</si>
  <si>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</si>
  <si>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</si>
  <si>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</si>
  <si>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</si>
  <si>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</si>
  <si>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</si>
  <si>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</si>
  <si>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</si>
  <si>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</si>
  <si>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</si>
  <si>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</si>
  <si>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</si>
  <si>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</si>
  <si>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</si>
  <si>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</si>
  <si>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</si>
  <si>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</si>
  <si>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</si>
  <si>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</si>
  <si>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</si>
  <si>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</si>
  <si>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</si>
  <si>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</si>
  <si>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</si>
  <si>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</si>
  <si>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</si>
  <si>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</si>
  <si>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</si>
  <si>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</si>
  <si>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</si>
  <si>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</si>
  <si>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</si>
  <si>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</si>
  <si>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</si>
  <si>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</si>
  <si>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</si>
  <si>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</si>
  <si>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</si>
  <si>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</si>
  <si>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</si>
  <si>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</si>
  <si>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</si>
  <si>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</si>
  <si>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</si>
  <si>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</si>
  <si>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</si>
  <si>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</si>
  <si>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</si>
  <si>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</si>
  <si>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</si>
  <si>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</si>
  <si>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</si>
  <si>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</si>
  <si>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</si>
  <si>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</si>
  <si>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</si>
  <si>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</si>
  <si>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</si>
  <si>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</si>
  <si>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</si>
  <si>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</si>
  <si>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</si>
  <si>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</si>
  <si>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</si>
  <si>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</si>
  <si>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</si>
  <si>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</si>
  <si>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</si>
  <si>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</si>
  <si>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</si>
  <si>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</si>
  <si>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</si>
  <si>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</si>
  <si>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</si>
  <si>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</si>
  <si>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</si>
  <si>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</si>
  <si>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</si>
  <si>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</si>
  <si>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</si>
  <si>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</si>
  <si>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</si>
  <si>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</si>
  <si>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</si>
  <si>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</si>
  <si>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</si>
  <si>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</si>
  <si>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</si>
  <si>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</si>
  <si>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</si>
  <si>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</si>
  <si>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</si>
  <si>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</si>
  <si>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</si>
  <si>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</si>
  <si>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</si>
  <si>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</si>
  <si>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</si>
  <si>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</si>
  <si>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</si>
  <si>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</si>
  <si>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</si>
  <si>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</si>
  <si>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</si>
  <si>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</si>
  <si>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</si>
  <si>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</si>
  <si>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</si>
  <si>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</si>
  <si>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</si>
  <si>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</si>
  <si>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</si>
  <si>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</si>
  <si>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</si>
  <si>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</si>
  <si>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</si>
  <si>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</si>
  <si>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</si>
  <si>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</si>
  <si>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</si>
  <si>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</si>
  <si>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</si>
  <si>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</si>
  <si>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</si>
  <si>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</si>
  <si>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</si>
  <si>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</si>
  <si>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</si>
  <si>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</si>
  <si>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</si>
  <si>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</si>
  <si>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</si>
  <si>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</si>
  <si>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</si>
  <si>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</si>
  <si>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</si>
  <si>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</si>
  <si>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</si>
  <si>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</si>
  <si>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</si>
  <si>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</si>
  <si>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</si>
  <si>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</si>
  <si>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</si>
  <si>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</si>
  <si>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</si>
  <si>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</si>
  <si>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</si>
  <si>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</si>
  <si>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</si>
  <si>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</si>
  <si>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</si>
  <si>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</si>
  <si>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</si>
  <si>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</si>
  <si>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</si>
  <si>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</si>
  <si>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</si>
  <si>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</si>
  <si>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</si>
  <si>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</si>
  <si>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</si>
  <si>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</si>
  <si>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</si>
  <si>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</si>
  <si>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</si>
  <si>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</si>
  <si>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</si>
  <si>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</si>
  <si>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</si>
  <si>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</si>
  <si>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</si>
  <si>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</si>
  <si>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</si>
  <si>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</si>
  <si>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</si>
  <si>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</si>
  <si>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</si>
  <si>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</si>
  <si>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</si>
  <si>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</si>
  <si>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</si>
  <si>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</si>
  <si>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</si>
  <si>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</si>
  <si>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</si>
  <si>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</si>
  <si>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</si>
  <si>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</si>
  <si>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</si>
  <si>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</si>
  <si>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</si>
  <si>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</si>
  <si>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</si>
  <si>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</si>
  <si>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</si>
  <si>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</si>
  <si>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</si>
  <si>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</si>
  <si>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</si>
  <si>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</si>
  <si>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</si>
  <si>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</si>
  <si>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</si>
  <si>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</si>
  <si>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</si>
  <si>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</si>
  <si>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</si>
  <si>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</si>
  <si>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</si>
  <si>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</si>
  <si>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</si>
  <si>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</si>
  <si>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</si>
  <si>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</si>
  <si>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</si>
  <si>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</si>
  <si>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</si>
  <si>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</si>
  <si>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</si>
  <si>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</si>
  <si>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</si>
  <si>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</si>
  <si>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</si>
  <si>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</si>
  <si>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</si>
  <si>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</si>
  <si>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</si>
  <si>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</si>
  <si>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</si>
  <si>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</si>
  <si>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</si>
  <si>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</si>
  <si>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</si>
  <si>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</si>
  <si>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</si>
  <si>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</si>
  <si>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</si>
  <si>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</si>
  <si>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</si>
  <si>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</si>
  <si>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</si>
  <si>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</si>
  <si>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</si>
  <si>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</si>
  <si>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</si>
  <si>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</si>
  <si>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</si>
  <si>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</si>
  <si>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</si>
  <si>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</si>
  <si>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</si>
  <si>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</si>
  <si>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</si>
  <si>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</si>
  <si>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</si>
  <si>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</si>
  <si>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</si>
  <si>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</si>
  <si>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</si>
  <si>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</si>
  <si>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</si>
  <si>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</si>
  <si>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</si>
  <si>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</si>
  <si>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</si>
  <si>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</si>
  <si>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</si>
  <si>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</si>
  <si>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</si>
  <si>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</si>
  <si>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</si>
  <si>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</si>
  <si>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</si>
  <si>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</si>
  <si>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</si>
  <si>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</si>
  <si>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</si>
  <si>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</si>
  <si>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</si>
  <si>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</si>
  <si>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</si>
  <si>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</si>
  <si>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</si>
  <si>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</si>
  <si>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</si>
  <si>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</si>
  <si>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</si>
  <si>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</si>
  <si>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</si>
  <si>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</si>
  <si>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</si>
  <si>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</si>
  <si>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</si>
  <si>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</si>
  <si>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</si>
  <si>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</si>
  <si>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</si>
  <si>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</si>
  <si>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</si>
  <si>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</si>
  <si>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</si>
  <si>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</si>
  <si>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</si>
  <si>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</si>
  <si>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</si>
  <si>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</si>
  <si>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</si>
  <si>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</si>
  <si>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</si>
  <si>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</si>
  <si>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</si>
  <si>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</si>
  <si>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</si>
  <si>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</si>
  <si>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</si>
  <si>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</si>
  <si>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</si>
  <si>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</si>
  <si>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</si>
  <si>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</si>
  <si>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</si>
  <si>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</si>
  <si>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</si>
  <si>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</si>
  <si>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</si>
  <si>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</si>
  <si>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</si>
  <si>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</si>
  <si>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</si>
  <si>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</si>
  <si>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</si>
  <si>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</si>
  <si>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</si>
  <si>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</si>
  <si>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</si>
  <si>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</si>
  <si>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</si>
  <si>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</si>
  <si>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</si>
  <si>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</si>
  <si>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</si>
  <si>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</si>
  <si>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</si>
  <si>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</si>
  <si>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</si>
  <si>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</si>
  <si>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</si>
  <si>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</si>
  <si>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</si>
  <si>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</si>
  <si>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</si>
  <si>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</si>
  <si>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</si>
  <si>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</si>
  <si>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</si>
  <si>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</si>
  <si>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</si>
  <si>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</si>
  <si>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</si>
  <si>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</si>
  <si>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</si>
  <si>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</si>
  <si>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</si>
  <si>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</si>
  <si>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</si>
  <si>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</si>
  <si>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</si>
  <si>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</si>
  <si>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</si>
  <si>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</si>
  <si>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</si>
  <si>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</si>
  <si>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</si>
  <si>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</si>
  <si>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</si>
  <si>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</si>
  <si>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</si>
  <si>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</si>
  <si>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</si>
  <si>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</si>
  <si>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</si>
  <si>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</si>
  <si>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</si>
  <si>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</si>
  <si>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</si>
  <si>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</si>
  <si>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</si>
  <si>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</si>
  <si>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</si>
  <si>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</si>
  <si>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</si>
  <si>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</si>
  <si>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</si>
  <si>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</si>
  <si>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</si>
  <si>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</si>
  <si>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</si>
  <si>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</si>
  <si>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</si>
  <si>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</si>
  <si>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</si>
  <si>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</si>
  <si>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</si>
  <si>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</si>
  <si>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</si>
  <si>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</si>
  <si>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</si>
  <si>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</si>
  <si>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</si>
  <si>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</si>
  <si>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</si>
  <si>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</si>
  <si>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</si>
  <si>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</si>
  <si>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</si>
  <si>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</si>
  <si>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</si>
  <si>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</si>
  <si>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</si>
  <si>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</si>
  <si>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</si>
  <si>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</si>
  <si>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</si>
  <si>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</si>
  <si>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</si>
  <si>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</si>
  <si>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</si>
  <si>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</si>
  <si>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</si>
  <si>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</si>
  <si>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</si>
  <si>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</si>
  <si>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</si>
  <si>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</si>
  <si>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</si>
  <si>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</si>
  <si>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</si>
  <si>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</si>
  <si>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</si>
  <si>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</si>
  <si>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</si>
  <si>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</si>
  <si>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</si>
  <si>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</si>
  <si>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</si>
  <si>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</si>
  <si>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</si>
  <si>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</si>
  <si>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</si>
  <si>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</si>
  <si>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</si>
  <si>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</si>
  <si>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</si>
  <si>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</si>
  <si>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</si>
  <si>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</si>
  <si>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</si>
  <si>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</si>
  <si>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</si>
  <si>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</si>
  <si>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</si>
  <si>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</si>
  <si>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</si>
  <si>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</si>
  <si>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</si>
  <si>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</si>
  <si>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</si>
  <si>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</si>
  <si>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</si>
  <si>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</si>
  <si>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</si>
  <si>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</si>
  <si>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</si>
  <si>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</si>
  <si>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</si>
  <si>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</si>
  <si>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</si>
  <si>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</si>
  <si>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</si>
  <si>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</si>
  <si>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</si>
  <si>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</si>
  <si>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</si>
  <si>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</si>
  <si>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</si>
  <si>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</si>
  <si>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</si>
  <si>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</si>
  <si>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</si>
  <si>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</si>
  <si>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</si>
  <si>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</si>
  <si>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</si>
  <si>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</si>
  <si>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</si>
  <si>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</si>
  <si>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</si>
  <si>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</si>
  <si>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</si>
  <si>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</si>
  <si>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</si>
  <si>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</si>
  <si>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</si>
  <si>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</si>
  <si>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</si>
  <si>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</si>
  <si>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</si>
  <si>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</si>
  <si>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</si>
  <si>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</si>
  <si>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</si>
  <si>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</si>
  <si>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</si>
  <si>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</si>
  <si>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</si>
  <si>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</si>
  <si>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</si>
  <si>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</si>
  <si>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</si>
  <si>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</si>
  <si>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</si>
  <si>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</si>
  <si>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</si>
  <si>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</si>
  <si>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</si>
  <si>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</si>
  <si>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</si>
  <si>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</si>
  <si>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</si>
  <si>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</si>
  <si>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</si>
  <si>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</si>
  <si>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</si>
  <si>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</si>
  <si>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</si>
  <si>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</si>
  <si>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</si>
  <si>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</si>
  <si>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</si>
  <si>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</si>
  <si>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</si>
  <si>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</si>
  <si>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</si>
  <si>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</si>
  <si>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</si>
  <si>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</si>
  <si>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</si>
  <si>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</si>
  <si>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</si>
  <si>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</si>
  <si>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</si>
  <si>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</si>
  <si>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</si>
  <si>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</si>
  <si>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</si>
  <si>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</si>
  <si>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</si>
  <si>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</si>
  <si>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</si>
  <si>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</si>
  <si>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</si>
  <si>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</si>
  <si>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</si>
  <si>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</si>
  <si>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</si>
  <si>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</si>
  <si>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</si>
  <si>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</si>
  <si>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</si>
  <si>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</si>
  <si>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</si>
  <si>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</si>
  <si>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</si>
  <si>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</si>
  <si>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</si>
  <si>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</si>
  <si>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</si>
  <si>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</si>
  <si>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</si>
  <si>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</si>
  <si>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</si>
  <si>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</si>
  <si>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</si>
  <si>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</si>
  <si>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</si>
  <si>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</si>
  <si>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</si>
  <si>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</si>
  <si>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</si>
  <si>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</si>
  <si>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</si>
  <si>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</si>
  <si>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</si>
  <si>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</si>
  <si>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</si>
  <si>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</si>
  <si>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</si>
  <si>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</si>
  <si>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</si>
  <si>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</si>
  <si>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</si>
  <si>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</si>
  <si>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</si>
  <si>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</si>
  <si>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</si>
  <si>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</si>
  <si>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</si>
  <si>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</si>
  <si>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</si>
  <si>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</si>
  <si>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</si>
  <si>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</si>
  <si>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</si>
  <si>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</si>
  <si>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</si>
  <si>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</si>
  <si>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</si>
  <si>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</si>
  <si>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</si>
  <si>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</si>
  <si>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</si>
  <si>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</si>
  <si>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</si>
  <si>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</si>
  <si>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</si>
  <si>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</si>
  <si>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</si>
  <si>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</si>
  <si>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</si>
  <si>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</si>
  <si>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</si>
  <si>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</si>
  <si>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</si>
  <si>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</si>
  <si>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</si>
  <si>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</si>
  <si>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</si>
  <si>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</si>
  <si>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</si>
  <si>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</si>
  <si>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</si>
  <si>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</si>
  <si>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</si>
  <si>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</si>
  <si>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</si>
  <si>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</si>
  <si>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</si>
  <si>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</si>
  <si>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</si>
  <si>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</si>
  <si>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</si>
  <si>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</si>
  <si>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</si>
  <si>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</si>
  <si>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</si>
  <si>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</si>
  <si>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</si>
  <si>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</si>
  <si>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</si>
  <si>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</si>
  <si>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</si>
  <si>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</si>
  <si>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</si>
  <si>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</si>
  <si>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</si>
  <si>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</si>
  <si>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</si>
  <si>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</si>
  <si>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</si>
  <si>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</si>
  <si>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</si>
  <si>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</si>
  <si>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</si>
  <si>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</si>
  <si>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</si>
  <si>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</si>
  <si>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</si>
  <si>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</si>
  <si>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</si>
  <si>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</si>
  <si>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</si>
  <si>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</si>
  <si>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</si>
  <si>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</si>
  <si>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</si>
  <si>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</si>
  <si>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</si>
  <si>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</si>
  <si>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</si>
  <si>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</si>
  <si>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</si>
  <si>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</si>
  <si>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</si>
  <si>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</si>
  <si>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</si>
  <si>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</si>
  <si>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</si>
  <si>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</si>
  <si>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</si>
  <si>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</si>
  <si>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</si>
  <si>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</si>
  <si>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</si>
  <si>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</si>
  <si>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</si>
  <si>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</si>
  <si>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</si>
  <si>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</si>
  <si>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</si>
  <si>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</si>
  <si>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</si>
  <si>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</si>
  <si>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</si>
  <si>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</si>
  <si>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</si>
  <si>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</si>
  <si>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</si>
  <si>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</si>
  <si>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</si>
  <si>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</si>
  <si>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</si>
  <si>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</si>
  <si>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</si>
  <si>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</si>
  <si>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</si>
  <si>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</si>
  <si>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</si>
  <si>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</si>
  <si>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</si>
  <si>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</si>
  <si>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</si>
  <si>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</si>
  <si>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</si>
  <si>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</si>
  <si>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</si>
  <si>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</si>
  <si>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</si>
  <si>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</si>
  <si>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</si>
  <si>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</si>
  <si>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</si>
  <si>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</si>
  <si>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</si>
  <si>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</si>
  <si>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</si>
  <si>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</si>
  <si>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</si>
  <si>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</si>
  <si>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</si>
  <si>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</si>
  <si>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</si>
  <si>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</si>
  <si>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</si>
  <si>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</si>
  <si>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</si>
  <si>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</si>
  <si>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</si>
  <si>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</si>
  <si>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</si>
  <si>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</si>
  <si>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</si>
  <si>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</si>
  <si>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</si>
  <si>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</si>
  <si>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</si>
  <si>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</si>
  <si>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</si>
  <si>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</si>
  <si>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</si>
  <si>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</si>
  <si>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</si>
  <si>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</si>
  <si>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</si>
  <si>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</si>
  <si>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</si>
  <si>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</si>
  <si>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</si>
  <si>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</si>
  <si>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</si>
  <si>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</si>
  <si>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</si>
  <si>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</si>
  <si>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</si>
  <si>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</si>
  <si>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</si>
  <si>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</si>
  <si>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</si>
  <si>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</si>
  <si>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</si>
  <si>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</si>
  <si>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</si>
  <si>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</si>
  <si>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</si>
  <si>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</si>
  <si>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</si>
  <si>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</si>
  <si>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</si>
  <si>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</si>
  <si>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</si>
  <si>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</si>
  <si>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</si>
  <si>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</si>
  <si>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</si>
  <si>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</si>
  <si>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</si>
  <si>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</si>
  <si>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</si>
  <si>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</si>
  <si>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</si>
  <si>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</si>
  <si>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</si>
  <si>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</si>
  <si>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</si>
  <si>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</si>
  <si>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</si>
  <si>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</si>
  <si>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</si>
  <si>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</si>
  <si>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</si>
  <si>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</si>
  <si>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</si>
  <si>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</si>
  <si>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</si>
  <si>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</si>
  <si>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</si>
  <si>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</si>
  <si>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</si>
  <si>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</si>
  <si>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</si>
  <si>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</si>
  <si>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</si>
  <si>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</si>
  <si>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</si>
  <si>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</si>
  <si>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</si>
  <si>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</si>
  <si>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</si>
  <si>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</si>
  <si>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</si>
  <si>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</si>
  <si>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</si>
  <si>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</si>
  <si>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</si>
  <si>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</si>
  <si>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</si>
  <si>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</si>
  <si>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</si>
  <si>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</si>
  <si>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</si>
  <si>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</si>
  <si>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</si>
  <si>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</si>
  <si>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</si>
  <si>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</si>
  <si>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</si>
  <si>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</si>
  <si>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</si>
  <si>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</si>
  <si>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</si>
  <si>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</si>
  <si>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</si>
  <si>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</si>
  <si>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</si>
  <si>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</si>
  <si>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</si>
  <si>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</si>
  <si>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</si>
  <si>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</si>
  <si>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</si>
  <si>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</si>
  <si>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</si>
  <si>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</si>
  <si>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</si>
  <si>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</si>
  <si>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</si>
  <si>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</si>
  <si>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</si>
  <si>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</si>
  <si>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</si>
  <si>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</si>
  <si>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</si>
  <si>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</si>
  <si>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</si>
  <si>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</si>
  <si>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</si>
  <si>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</si>
  <si>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</si>
  <si>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</si>
  <si>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</si>
  <si>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</si>
  <si>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</si>
  <si>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</si>
  <si>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</si>
  <si>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</si>
  <si>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</si>
  <si>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</si>
  <si>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</si>
  <si>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</si>
  <si>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</si>
  <si>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</si>
  <si>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</si>
  <si>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</si>
  <si>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</si>
  <si>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</si>
  <si>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</si>
  <si>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</si>
  <si>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</si>
  <si>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</si>
  <si>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</si>
  <si>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</si>
  <si>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</si>
  <si>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</si>
  <si>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</si>
  <si>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</si>
  <si>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</si>
  <si>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</si>
  <si>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</si>
  <si>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</si>
  <si>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</si>
  <si>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</si>
  <si>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</si>
  <si>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</si>
  <si>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</si>
  <si>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</si>
  <si>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</si>
  <si>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</si>
  <si>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</si>
  <si>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</si>
  <si>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</si>
  <si>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</si>
  <si>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</si>
  <si>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</si>
  <si>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</si>
  <si>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</si>
  <si>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</si>
  <si>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</si>
  <si>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</si>
  <si>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</si>
  <si>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</si>
  <si>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</si>
  <si>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</si>
  <si>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</si>
  <si>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</si>
  <si>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</si>
  <si>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</si>
  <si>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</si>
  <si>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</si>
  <si>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</si>
  <si>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</si>
  <si>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</si>
  <si>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</si>
  <si>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</si>
  <si>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</si>
  <si>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</si>
  <si>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</si>
  <si>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</si>
  <si>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</si>
  <si>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</si>
  <si>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</si>
  <si>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</si>
  <si>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</si>
  <si>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</si>
  <si>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</si>
  <si>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</si>
  <si>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</si>
  <si>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</si>
  <si>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</si>
  <si>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</si>
  <si>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</si>
  <si>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</si>
  <si>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</si>
  <si>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</si>
  <si>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</si>
  <si>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</si>
  <si>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</si>
  <si>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</si>
  <si>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</si>
  <si>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</si>
  <si>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</si>
  <si>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</si>
  <si>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</si>
  <si>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</si>
  <si>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</si>
  <si>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</si>
  <si>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</si>
  <si>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</si>
  <si>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</si>
  <si>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</si>
  <si>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</si>
  <si>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</si>
  <si>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</si>
  <si>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</si>
  <si>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</si>
  <si>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</si>
  <si>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</si>
  <si>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</si>
  <si>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</si>
  <si>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</si>
  <si>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</si>
  <si>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</si>
  <si>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</si>
  <si>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</si>
  <si>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</si>
  <si>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</si>
  <si>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</si>
  <si>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</si>
  <si>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</si>
  <si>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</si>
  <si>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</si>
  <si>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</si>
  <si>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</si>
  <si>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</si>
  <si>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</si>
  <si>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</si>
  <si>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</si>
  <si>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</si>
  <si>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</si>
  <si>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</si>
  <si>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</si>
  <si>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</si>
  <si>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</si>
  <si>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</si>
  <si>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</si>
  <si>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</si>
  <si>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</si>
  <si>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</si>
  <si>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</si>
  <si>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</si>
  <si>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</si>
  <si>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</si>
  <si>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</si>
  <si>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</si>
  <si>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</si>
  <si>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</si>
  <si>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</si>
  <si>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</si>
  <si>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</si>
  <si>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</si>
  <si>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</si>
  <si>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</si>
  <si>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</si>
  <si>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</si>
  <si>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</si>
  <si>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</si>
  <si>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</si>
  <si>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</si>
  <si>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</si>
  <si>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</si>
  <si>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</si>
  <si>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</si>
  <si>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</si>
  <si>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</si>
  <si>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</si>
  <si>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</si>
  <si>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</si>
  <si>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</si>
  <si>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</si>
  <si>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</si>
  <si>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</si>
  <si>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</si>
  <si>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</si>
  <si>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</si>
  <si>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</si>
  <si>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</si>
  <si>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</si>
  <si>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</si>
  <si>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</si>
  <si>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</si>
  <si>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</si>
  <si>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</si>
  <si>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</si>
  <si>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</si>
  <si>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</si>
  <si>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</si>
  <si>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</si>
  <si>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</si>
  <si>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</si>
  <si>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</si>
  <si>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</si>
  <si>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</si>
  <si>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</si>
  <si>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</si>
  <si>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</si>
  <si>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</si>
  <si>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</si>
  <si>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</si>
  <si>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</si>
  <si>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</si>
  <si>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</si>
  <si>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</si>
  <si>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</si>
  <si>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</si>
  <si>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</si>
  <si>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</si>
  <si>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</si>
  <si>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</si>
  <si>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</si>
  <si>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</si>
  <si>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</si>
  <si>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</si>
  <si>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</si>
  <si>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</si>
  <si>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</si>
  <si>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</si>
  <si>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</si>
  <si>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</si>
  <si>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</si>
  <si>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</si>
  <si>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</si>
  <si>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</si>
  <si>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</si>
  <si>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</si>
  <si>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</si>
  <si>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</si>
  <si>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</si>
  <si>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</si>
  <si>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</si>
  <si>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</si>
  <si>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</si>
  <si>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</si>
  <si>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</si>
  <si>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</si>
  <si>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</si>
  <si>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</si>
  <si>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</si>
  <si>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</si>
  <si>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</si>
  <si>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</si>
  <si>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</si>
  <si>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</si>
  <si>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</si>
  <si>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</si>
  <si>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</si>
  <si>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</si>
  <si>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</si>
  <si>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</si>
  <si>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</si>
  <si>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</si>
  <si>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</si>
  <si>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</si>
  <si>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</si>
  <si>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</si>
  <si>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</si>
  <si>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</si>
  <si>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</si>
  <si>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</si>
  <si>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</si>
  <si>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</si>
  <si>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</si>
  <si>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</si>
  <si>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</si>
  <si>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</si>
  <si>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</si>
  <si>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</si>
  <si>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</si>
  <si>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</si>
  <si>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</si>
  <si>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</si>
  <si>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</si>
  <si>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</si>
  <si>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</si>
  <si>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</si>
  <si>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</si>
  <si>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</si>
  <si>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</si>
  <si>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</si>
  <si>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</si>
  <si>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</si>
  <si>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</si>
  <si>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</si>
  <si>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</si>
  <si>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</si>
  <si>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</si>
  <si>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</si>
  <si>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</si>
  <si>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</si>
  <si>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</si>
  <si>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</si>
  <si>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</si>
  <si>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</si>
  <si>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</si>
  <si>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</si>
  <si>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</si>
  <si>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</si>
  <si>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</si>
  <si>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</si>
  <si>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</si>
  <si>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</si>
  <si>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</si>
  <si>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</si>
  <si>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</si>
  <si>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</si>
  <si>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</si>
  <si>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</si>
  <si>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</si>
  <si>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</si>
  <si>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</si>
  <si>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</si>
  <si>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</si>
  <si>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</si>
  <si>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</si>
  <si>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</si>
  <si>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</si>
  <si>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</si>
  <si>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</si>
  <si>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</si>
  <si>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</si>
  <si>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</si>
  <si>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</si>
  <si>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</si>
  <si>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</si>
  <si>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</si>
  <si>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</si>
  <si>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</si>
  <si>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</si>
  <si>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</si>
  <si>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</si>
  <si>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</si>
  <si>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</si>
  <si>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</si>
  <si>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</si>
  <si>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</si>
  <si>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</si>
  <si>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</si>
  <si>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</si>
  <si>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</si>
  <si>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</si>
  <si>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</si>
  <si>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</si>
  <si>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</si>
  <si>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</si>
  <si>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</si>
  <si>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</si>
  <si>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</si>
  <si>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</si>
  <si>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</si>
  <si>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</si>
  <si>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</si>
  <si>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</si>
  <si>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</si>
  <si>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</si>
  <si>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</si>
  <si>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</si>
  <si>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</si>
  <si>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</si>
  <si>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</si>
  <si>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</si>
  <si>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</si>
  <si>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</si>
  <si>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</si>
  <si>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</si>
  <si>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</si>
  <si>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</si>
  <si>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</si>
  <si>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</si>
  <si>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</si>
  <si>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</si>
  <si>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</si>
  <si>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</si>
  <si>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</si>
  <si>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</si>
  <si>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</si>
  <si>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</si>
  <si>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</si>
  <si>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</si>
  <si>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</si>
  <si>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</si>
  <si>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</si>
  <si>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</si>
  <si>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</si>
  <si>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</si>
  <si>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</si>
  <si>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</si>
  <si>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</si>
  <si>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</si>
  <si>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</si>
  <si>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</si>
  <si>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</si>
  <si>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</si>
  <si>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</si>
  <si>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</si>
  <si>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</si>
  <si>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</si>
  <si>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</si>
  <si>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</si>
  <si>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</si>
  <si>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</si>
  <si>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</si>
  <si>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</si>
  <si>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</si>
  <si>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</si>
  <si>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</si>
  <si>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</si>
  <si>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</si>
  <si>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</si>
  <si>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</si>
  <si>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</si>
  <si>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</si>
  <si>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</si>
  <si>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</si>
  <si>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</si>
  <si>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</si>
  <si>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</si>
  <si>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</si>
  <si>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</si>
  <si>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</si>
  <si>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</si>
  <si>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</si>
  <si>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</si>
  <si>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</si>
  <si>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</si>
  <si>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</si>
  <si>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</si>
  <si>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</si>
  <si>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</si>
  <si>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</si>
  <si>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</si>
  <si>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</si>
  <si>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</si>
  <si>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</si>
  <si>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</si>
  <si>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</si>
  <si>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</si>
  <si>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</si>
  <si>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</si>
  <si>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</si>
  <si>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</si>
  <si>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</si>
  <si>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</si>
  <si>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</si>
  <si>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</si>
  <si>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</si>
  <si>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</si>
  <si>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</si>
  <si>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</si>
  <si>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</si>
  <si>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</si>
  <si>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</si>
  <si>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</si>
  <si>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</si>
  <si>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</si>
  <si>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</si>
  <si>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</si>
  <si>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</si>
  <si>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</si>
  <si>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</si>
  <si>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</si>
  <si>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</si>
  <si>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</si>
  <si>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</si>
  <si>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</si>
  <si>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</si>
  <si>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</si>
  <si>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</si>
  <si>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</si>
  <si>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</si>
  <si>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</si>
  <si>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</si>
  <si>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</si>
  <si>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</si>
  <si>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</si>
  <si>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</si>
  <si>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</si>
  <si>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</si>
  <si>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</si>
  <si>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</si>
  <si>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</si>
  <si>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</si>
  <si>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</si>
  <si>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</si>
  <si>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</si>
  <si>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</si>
  <si>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</si>
  <si>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</si>
  <si>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</si>
  <si>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</si>
  <si>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</si>
  <si>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</si>
  <si>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</si>
  <si>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</si>
  <si>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</si>
  <si>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</si>
  <si>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</si>
  <si>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</si>
  <si>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</si>
  <si>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</si>
  <si>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</si>
  <si>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</si>
  <si>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</si>
  <si>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</si>
  <si>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</si>
  <si>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</si>
  <si>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</si>
  <si>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</si>
  <si>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</si>
  <si>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</si>
  <si>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</si>
  <si>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</si>
  <si>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</si>
  <si>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</si>
  <si>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</si>
  <si>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</si>
  <si>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</si>
  <si>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</si>
  <si>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</si>
  <si>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</si>
  <si>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</si>
  <si>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</si>
  <si>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</si>
  <si>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</si>
  <si>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</si>
  <si>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</si>
  <si>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</si>
  <si>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</si>
  <si>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</si>
  <si>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</si>
  <si>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</si>
  <si>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</si>
  <si>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</si>
  <si>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</si>
  <si>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</si>
  <si>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</si>
  <si>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</si>
  <si>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</si>
  <si>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</si>
  <si>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</si>
  <si>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</si>
  <si>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</si>
  <si>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</si>
  <si>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</si>
  <si>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</si>
  <si>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</si>
  <si>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</si>
  <si>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</si>
  <si>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</si>
  <si>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</si>
  <si>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</si>
  <si>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</si>
  <si>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</si>
  <si>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</si>
  <si>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</si>
  <si>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</si>
  <si>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</si>
  <si>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</si>
  <si>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</si>
  <si>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</si>
  <si>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</si>
  <si>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</si>
  <si>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</si>
  <si>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</si>
  <si>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</si>
  <si>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</si>
  <si>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</si>
  <si>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</si>
  <si>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</si>
  <si>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</si>
  <si>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</si>
  <si>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</si>
  <si>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</si>
  <si>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</si>
  <si>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</si>
  <si>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</si>
  <si>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</si>
  <si>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</si>
  <si>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</si>
  <si>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</si>
  <si>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</si>
  <si>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</si>
  <si>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</si>
  <si>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</si>
  <si>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</si>
  <si>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</si>
  <si>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</si>
  <si>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</si>
  <si>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</si>
  <si>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</si>
  <si>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</si>
  <si>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</si>
  <si>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</si>
  <si>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</si>
  <si>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</si>
  <si>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</si>
  <si>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</si>
  <si>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</si>
  <si>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</si>
  <si>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</si>
  <si>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</si>
  <si>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</si>
  <si>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</si>
  <si>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</si>
  <si>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</si>
  <si>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</si>
  <si>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</si>
  <si>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</si>
  <si>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</si>
  <si>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</si>
  <si>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</si>
  <si>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</si>
  <si>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</si>
  <si>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</si>
  <si>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</si>
  <si>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</si>
  <si>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</si>
  <si>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</si>
  <si>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</si>
  <si>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</si>
  <si>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</si>
  <si>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</si>
  <si>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</si>
  <si>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</si>
  <si>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</si>
  <si>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</si>
  <si>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</si>
  <si>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</si>
  <si>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</si>
  <si>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</si>
  <si>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</si>
  <si>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</si>
  <si>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</si>
  <si>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</si>
  <si>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</si>
  <si>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</si>
  <si>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</si>
  <si>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</si>
  <si>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</si>
  <si>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</si>
  <si>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</si>
  <si>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</si>
  <si>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</si>
  <si>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</si>
  <si>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</si>
  <si>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</si>
  <si>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</si>
  <si>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</si>
  <si>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</si>
  <si>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</si>
  <si>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</si>
  <si>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</si>
  <si>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</si>
  <si>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</si>
  <si>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</si>
  <si>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</si>
  <si>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</si>
  <si>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</si>
  <si>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</si>
  <si>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</si>
  <si>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</si>
  <si>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</si>
  <si>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</si>
  <si>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</si>
  <si>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</si>
  <si>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</si>
  <si>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</si>
  <si>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</si>
  <si>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</si>
  <si>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</si>
  <si>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</si>
  <si>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</si>
  <si>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</si>
  <si>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</si>
  <si>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</si>
  <si>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</si>
  <si>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</si>
  <si>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</si>
  <si>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</si>
  <si>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</si>
  <si>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</si>
  <si>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</si>
  <si>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</si>
  <si>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</si>
  <si>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</si>
  <si>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</si>
  <si>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</si>
  <si>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</si>
  <si>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</si>
  <si>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</si>
  <si>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</si>
  <si>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</si>
  <si>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</si>
  <si>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</si>
  <si>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</si>
  <si>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</si>
  <si>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</si>
  <si>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</si>
  <si>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</si>
  <si>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</si>
  <si>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</si>
  <si>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</si>
  <si>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</si>
  <si>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</si>
  <si>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</si>
  <si>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</si>
  <si>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</si>
  <si>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</si>
  <si>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</si>
  <si>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</si>
  <si>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</si>
  <si>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</si>
  <si>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</si>
  <si>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</si>
  <si>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</si>
  <si>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</si>
  <si>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</si>
  <si>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</si>
  <si>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</si>
  <si>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</si>
  <si>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</si>
  <si>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</si>
  <si>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</si>
  <si>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</si>
  <si>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</si>
  <si>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</si>
  <si>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</si>
  <si>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</si>
  <si>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</si>
  <si>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</si>
  <si>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</si>
  <si>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</si>
  <si>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</si>
  <si>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</si>
  <si>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</si>
  <si>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</si>
  <si>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</si>
  <si>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</si>
  <si>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</si>
  <si>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</si>
  <si>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</si>
  <si>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</si>
  <si>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</si>
  <si>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</si>
  <si>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</si>
  <si>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</si>
  <si>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</si>
  <si>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</si>
  <si>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</si>
  <si>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</si>
  <si>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</si>
  <si>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</si>
  <si>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</si>
  <si>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</si>
  <si>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</si>
  <si>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</si>
  <si>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</si>
  <si>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</si>
  <si>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</si>
  <si>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</si>
  <si>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</si>
  <si>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</si>
  <si>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</si>
  <si>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</si>
  <si>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</si>
  <si>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</si>
  <si>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</si>
  <si>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</si>
  <si>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</si>
  <si>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</si>
  <si>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</si>
  <si>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</si>
  <si>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</si>
  <si>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</si>
  <si>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</si>
  <si>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</si>
  <si>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</si>
  <si>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</si>
  <si>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</si>
  <si>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</si>
  <si>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</si>
  <si>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</si>
  <si>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</si>
  <si>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</si>
  <si>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</si>
  <si>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</si>
  <si>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</si>
  <si>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</si>
  <si>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</si>
  <si>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</si>
  <si>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</si>
  <si>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</si>
  <si>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</si>
  <si>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</si>
  <si>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</si>
  <si>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</si>
  <si>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</si>
  <si>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</si>
  <si>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</si>
  <si>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</si>
  <si>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</si>
  <si>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</si>
  <si>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</si>
  <si>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</si>
  <si>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</si>
  <si>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</si>
  <si>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</si>
  <si>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</si>
  <si>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</si>
  <si>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</si>
  <si>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</si>
  <si>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</si>
  <si>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</si>
  <si>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</si>
  <si>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</si>
  <si>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</si>
  <si>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</si>
  <si>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</si>
  <si>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</si>
  <si>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</si>
  <si>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</si>
  <si>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</si>
  <si>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</si>
  <si>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</si>
  <si>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</si>
  <si>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</si>
  <si>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</si>
  <si>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</si>
  <si>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</si>
  <si>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</si>
  <si>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</si>
  <si>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</si>
  <si>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</si>
  <si>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</si>
  <si>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</si>
  <si>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</si>
  <si>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</si>
  <si>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</si>
  <si>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</si>
  <si>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</si>
  <si>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</si>
  <si>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</si>
  <si>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</si>
  <si>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</si>
  <si>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</si>
  <si>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</si>
  <si>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</si>
  <si>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</si>
  <si>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</si>
  <si>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</si>
  <si>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</si>
  <si>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</si>
  <si>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</si>
  <si>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</si>
  <si>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</si>
  <si>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</si>
  <si>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</si>
  <si>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</si>
  <si>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</si>
  <si>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</si>
  <si>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</si>
  <si>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</si>
  <si>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</si>
  <si>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</si>
  <si>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</si>
  <si>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</si>
  <si>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</si>
  <si>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</si>
  <si>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</si>
  <si>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</si>
  <si>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</si>
  <si>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</si>
  <si>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</si>
  <si>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</si>
  <si>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</si>
  <si>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</si>
  <si>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</si>
  <si>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</si>
  <si>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</si>
  <si>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</si>
  <si>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</si>
  <si>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</si>
  <si>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</si>
  <si>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</si>
  <si>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</si>
  <si>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</si>
  <si>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</si>
  <si>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</si>
  <si>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</si>
  <si>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</si>
  <si>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</si>
  <si>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</si>
  <si>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</si>
  <si>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</si>
  <si>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</si>
  <si>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</si>
  <si>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</si>
  <si>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</si>
  <si>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</si>
  <si>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</si>
  <si>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</si>
  <si>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</si>
  <si>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</si>
  <si>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</si>
  <si>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</si>
  <si>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</si>
  <si>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</si>
  <si>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</si>
  <si>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</si>
  <si>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</si>
  <si>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</si>
  <si>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</si>
  <si>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</si>
  <si>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</si>
  <si>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</si>
  <si>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</si>
  <si>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</si>
  <si>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</si>
  <si>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</si>
  <si>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</si>
  <si>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</si>
  <si>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</si>
  <si>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</si>
  <si>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</si>
  <si>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</si>
  <si>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</si>
  <si>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</si>
  <si>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</si>
  <si>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</si>
  <si>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</si>
  <si>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</si>
  <si>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</si>
  <si>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</si>
  <si>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</si>
  <si>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</si>
  <si>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</si>
  <si>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</si>
  <si>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</si>
  <si>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</si>
  <si>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</si>
  <si>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</si>
  <si>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</si>
  <si>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</si>
  <si>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</si>
  <si>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</si>
  <si>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</si>
  <si>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</si>
  <si>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</si>
  <si>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</si>
  <si>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</si>
  <si>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</si>
  <si>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</si>
  <si>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</si>
  <si>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</si>
  <si>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</si>
  <si>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</si>
  <si>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</si>
  <si>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</si>
  <si>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</si>
  <si>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</si>
  <si>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</si>
  <si>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</si>
  <si>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</si>
  <si>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</si>
  <si>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</si>
  <si>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</si>
  <si>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</si>
  <si>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</si>
  <si>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</si>
  <si>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</si>
  <si>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</si>
  <si>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</si>
  <si>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</si>
  <si>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</si>
  <si>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</si>
  <si>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</si>
  <si>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</si>
  <si>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</si>
  <si>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</si>
  <si>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</si>
  <si>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</si>
  <si>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</si>
  <si>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</si>
  <si>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</si>
  <si>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</si>
  <si>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</si>
  <si>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</si>
  <si>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</si>
  <si>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</si>
  <si>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</si>
  <si>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</si>
  <si>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</si>
  <si>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</si>
  <si>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</si>
  <si>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</si>
  <si>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</si>
  <si>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</si>
  <si>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</si>
  <si>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</si>
  <si>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</si>
  <si>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</si>
  <si>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</si>
  <si>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</si>
  <si>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</si>
  <si>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</si>
  <si>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</si>
  <si>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</si>
  <si>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</si>
  <si>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</si>
  <si>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</si>
  <si>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</si>
  <si>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</si>
  <si>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</si>
  <si>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</si>
  <si>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</si>
  <si>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</si>
  <si>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</si>
  <si>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</si>
  <si>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</si>
  <si>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</si>
  <si>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</si>
  <si>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</si>
  <si>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</si>
  <si>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</si>
  <si>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</si>
  <si>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</si>
  <si>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</si>
  <si>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</si>
  <si>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</si>
  <si>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</si>
  <si>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</si>
  <si>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</si>
  <si>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</si>
  <si>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2020-8-10000185</t>
  </si>
  <si>
    <t>prestar los servicios de educacion inicialen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  prestar los servicios de educacion inicial  en el marco de la atencion integral  en desarrollo infantil en medio familiar DIMF  de conformidad ene el manual operativo  d ela modalidad familiar  el lineamiento tecnico para la  atencion a la primera infancia  y las directrices establecidad por el ICBF  en armonia con la politica de estado  para el desarrollo integral de la primera infancia de Cero a Siempre.</t>
  </si>
  <si>
    <t>FIDASVU</t>
  </si>
  <si>
    <t>IEMAR</t>
  </si>
  <si>
    <t>FUNPOCODIG</t>
  </si>
  <si>
    <t>COOASOPEN</t>
  </si>
  <si>
    <t>INSTITUTO MIXTO LAS MORAS</t>
  </si>
  <si>
    <t>439</t>
  </si>
  <si>
    <t>198</t>
  </si>
  <si>
    <t>291</t>
  </si>
  <si>
    <t>287</t>
  </si>
  <si>
    <t>001</t>
  </si>
  <si>
    <t>010</t>
  </si>
  <si>
    <t>007</t>
  </si>
  <si>
    <t>004</t>
  </si>
  <si>
    <t>014</t>
  </si>
  <si>
    <t>002</t>
  </si>
  <si>
    <t>Brindar educación inicial en el marco de la atención integral a niñas y niños y (mujeres gestantes, cuando aplique) en 1469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20  meses o proporcional por fracción de año contratado para el servicio de HCB FAMILIA MUJER E INFANCIA –FAMI</t>
  </si>
  <si>
    <t>Brindar educación inicial en el marco de la atención integral a niñas y niños en 1384 cupos, en los servicios CDI- DE LA MODALIDAD INSTITUCIONAL y DESARROLLO INFANTIL EN MEDIO FAMILIAR -DIMF- DE LA MODALIDAD FAMILIAR , a partir de la fecha definida por el ICBF, en las UDS correspondientes al Centro Zonal Hipódromo, de la Regional Atlántico, garantizando 190 días de atención por año calendario o proporcional por fracción de año contratado para el servicio Centro de Desarrollo Infantil - CDI, y 9,5 meses de atención por año calendario o proporcional por fracción de año contratado para el servicio Desarrollo Infantil en Medio Familiar -DIMF</t>
  </si>
  <si>
    <t>Brindar educación inicial en el marco de la atención integral a niñas y niños y (mujeres gestantes, cuando aplique) en 663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10.5 meses o proporcional por fracción de año contratado para el servicio de HCB FAMILIA MUJER E INFANCIA –FAMI</t>
  </si>
  <si>
    <t xml:space="preserve">PRESTAR ATENCION INTEGRAL DE NIÑOS Y NIÑAS  A TRAVES DE LOS COMPONENTES DE LA SALUD  Y NUTRICION PEDAGOGICO COMPONENTE PSICOSOCIAL FAMILIA COMUNIDADES Y REDES AMBIENTE EDUCATIVOS Y PROTECTORES Y TALENTO HUMANO </t>
  </si>
  <si>
    <t>PRESTACION DEL SERVICIO A LA EDUCACION INICIAL  BRINDANDOLES  LA ATENCION AL CUIDADO Y NUTRICION A LOS NIÑOS Y NIÑAS MENORES DE 5 AÑOS MUNICIPIO SOLEDAD</t>
  </si>
  <si>
    <t>BRINDAR ATENCION INTEGRAL  EN EDUCACION INICIAL CUIDADO Y  NUTRICION A LOS NIÑOS Y NIÑAS MENORES DE 5 AÑOS  EN SITUCACION DE DESPLAZAMIENTO EN EL MUNICIPIO DE SOLEDAD ATLANTICO</t>
  </si>
  <si>
    <t>FORTALECER LAS CAPACIDADES DE LAS FAMILIAS PARA LA PROTECCION INTEGRAL DE LOS NIÑOS NIÑAS Y ADOLECENTES RESTABLECIENDOLES LOS DERECHOS CON ALTOS RIESGOS DE VULNERACION</t>
  </si>
  <si>
    <t>PRESTAR ATENCION INTEGRAL  EN EDUCACION INICIAL  CUIDADO Y NUTRICION  A LOS NIÑOS Y NIÑAS  MENORES DE 5 AÑOS  EN SITUACION DE VULNERABILIDAD.</t>
  </si>
  <si>
    <t xml:space="preserve">PRESTAR ATENCION INTEGRAL DE LOS  NIÑOS  Y NIÑAS  MENORES DE 5 AÑOS  EN CONDICION DE VULNERABILIDAD </t>
  </si>
  <si>
    <t>BRINDAR ATENCION ESPECIALIZADA NNA Y SU FAMILIA YREDES VINCULARES  QUE ENFRENTAN SITUACIONES DE GRAVE DETERIORO EN LAS RELACIONES FAMILIARES ABUSO SEXUAL VIOLENCIA SEXUAL INTRAFAMILIAR</t>
  </si>
  <si>
    <t>JUDITH PACHECO RUSSO</t>
  </si>
  <si>
    <t xml:space="preserve">CRA 32 N 23 A 03      BARRIO HIPODROMO </t>
  </si>
  <si>
    <t>CRA 50 N 80 273</t>
  </si>
  <si>
    <t>JUPARU8@HOTMAIL.COM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</si>
</sst>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6" zoomScale="60" zoomScaleNormal="60" zoomScaleSheetLayoutView="40" zoomScalePageLayoutView="40" workbookViewId="0">
      <selection activeCell="F68" sqref="F68"/>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7" t="str">
        <f>HYPERLINK("#MI_Oferente_Singular!A114","CAPACIDAD RESIDUAL")</f>
        <v>CAPACIDAD RESIDUAL</v>
      </c>
      <c r="F8" s="178"/>
      <c r="G8" s="179"/>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7" t="str">
        <f>HYPERLINK("#MI_Oferente_Singular!A162","TALENTO HUMANO")</f>
        <v>TALENTO HUMANO</v>
      </c>
      <c r="F9" s="178"/>
      <c r="G9" s="179"/>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7" t="str">
        <f>HYPERLINK("#MI_Oferente_Singular!F162","INFRAESTRUCTURA")</f>
        <v>INFRAESTRUCTURA</v>
      </c>
      <c r="F10" s="178"/>
      <c r="G10" s="179"/>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3" t="s">
        <v>163</v>
      </c>
      <c r="I15" s="32" t="s">
        <v>2624</v>
      </c>
      <c r="J15" s="108"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9">
        <v>806016277</v>
      </c>
      <c r="C20" s="5"/>
      <c r="D20" s="73"/>
      <c r="E20" s="5"/>
      <c r="F20" s="5"/>
      <c r="G20" s="5"/>
      <c r="H20" s="180"/>
      <c r="I20" s="113" t="s">
        <v>163</v>
      </c>
      <c r="J20" s="113" t="s">
        <v>183</v>
      </c>
      <c r="K20" s="164">
        <v>5985400024</v>
      </c>
      <c r="L20" s="165">
        <v>44197</v>
      </c>
      <c r="M20" s="165">
        <v>44561</v>
      </c>
      <c r="N20" s="124">
        <f>+(M20-L20)/30</f>
        <v>12.133333333333333</v>
      </c>
      <c r="O20" s="127"/>
      <c r="U20" s="123"/>
      <c r="V20" s="105">
        <f ca="1">NOW()</f>
        <v>44194.455864699077</v>
      </c>
      <c r="W20" s="105">
        <f ca="1">NOW()</f>
        <v>44194.455864699077</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FUNDACION RESTAURAR</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2664</v>
      </c>
      <c r="C48" s="116" t="s">
        <v>31</v>
      </c>
      <c r="D48" s="113" t="s">
        <v>2683</v>
      </c>
      <c r="E48" s="166">
        <v>44166</v>
      </c>
      <c r="F48" s="166">
        <v>44773</v>
      </c>
      <c r="G48" s="147">
        <f>IF(AND(E48&lt;&gt;"",F48&lt;&gt;""),((F48-E48)/30),"")</f>
        <v>20.233333333333334</v>
      </c>
      <c r="H48" s="167" t="s">
        <v>2693</v>
      </c>
      <c r="I48" s="113" t="s">
        <v>163</v>
      </c>
      <c r="J48" s="113" t="s">
        <v>183</v>
      </c>
      <c r="K48" s="115">
        <v>5598478125</v>
      </c>
      <c r="L48" s="110" t="s">
        <v>1148</v>
      </c>
      <c r="M48" s="111">
        <v>1</v>
      </c>
      <c r="N48" s="116" t="s">
        <v>1151</v>
      </c>
      <c r="O48" s="116" t="s">
        <v>1148</v>
      </c>
      <c r="P48" s="78"/>
    </row>
    <row r="49" spans="1:16" s="6" customFormat="1" ht="24.75" customHeight="1" x14ac:dyDescent="0.25">
      <c r="A49" s="132">
        <v>2</v>
      </c>
      <c r="B49" s="114" t="s">
        <v>2664</v>
      </c>
      <c r="C49" s="116" t="s">
        <v>31</v>
      </c>
      <c r="D49" s="113" t="s">
        <v>2684</v>
      </c>
      <c r="E49" s="166">
        <v>43887</v>
      </c>
      <c r="F49" s="166">
        <v>44196</v>
      </c>
      <c r="G49" s="147">
        <f t="shared" ref="G49:G50" si="2">IF(AND(E49&lt;&gt;"",F49&lt;&gt;""),((F49-E49)/30),"")</f>
        <v>10.3</v>
      </c>
      <c r="H49" s="167" t="s">
        <v>2694</v>
      </c>
      <c r="I49" s="113" t="s">
        <v>163</v>
      </c>
      <c r="J49" s="113" t="s">
        <v>183</v>
      </c>
      <c r="K49" s="115">
        <v>4739239991</v>
      </c>
      <c r="L49" s="110" t="s">
        <v>1148</v>
      </c>
      <c r="M49" s="111">
        <v>1</v>
      </c>
      <c r="N49" s="116" t="s">
        <v>1151</v>
      </c>
      <c r="O49" s="116" t="s">
        <v>1148</v>
      </c>
      <c r="P49" s="78"/>
    </row>
    <row r="50" spans="1:16" s="6" customFormat="1" ht="24.75" customHeight="1" x14ac:dyDescent="0.25">
      <c r="A50" s="132">
        <v>3</v>
      </c>
      <c r="B50" s="114" t="s">
        <v>2664</v>
      </c>
      <c r="C50" s="116" t="s">
        <v>31</v>
      </c>
      <c r="D50" s="113" t="s">
        <v>2685</v>
      </c>
      <c r="E50" s="166">
        <v>43922</v>
      </c>
      <c r="F50" s="166">
        <v>44165</v>
      </c>
      <c r="G50" s="147">
        <f t="shared" si="2"/>
        <v>8.1</v>
      </c>
      <c r="H50" s="167" t="s">
        <v>2695</v>
      </c>
      <c r="I50" s="113" t="s">
        <v>163</v>
      </c>
      <c r="J50" s="113" t="s">
        <v>183</v>
      </c>
      <c r="K50" s="115">
        <v>1055075080</v>
      </c>
      <c r="L50" s="116" t="s">
        <v>1148</v>
      </c>
      <c r="M50" s="111">
        <v>1</v>
      </c>
      <c r="N50" s="116" t="s">
        <v>2634</v>
      </c>
      <c r="O50" s="116" t="s">
        <v>1148</v>
      </c>
      <c r="P50" s="78"/>
    </row>
    <row r="51" spans="1:16" s="6" customFormat="1" ht="24.75" customHeight="1" outlineLevel="1" x14ac:dyDescent="0.25">
      <c r="A51" s="132">
        <v>4</v>
      </c>
      <c r="B51" s="114" t="s">
        <v>2664</v>
      </c>
      <c r="C51" s="116" t="s">
        <v>31</v>
      </c>
      <c r="D51" s="113" t="s">
        <v>2686</v>
      </c>
      <c r="E51" s="166">
        <v>43922</v>
      </c>
      <c r="F51" s="166">
        <v>44165</v>
      </c>
      <c r="G51" s="147">
        <f t="shared" ref="G51:G107" si="3">IF(AND(E51&lt;&gt;"",F51&lt;&gt;""),((F51-E51)/30),"")</f>
        <v>8.1</v>
      </c>
      <c r="H51" s="167" t="s">
        <v>2695</v>
      </c>
      <c r="I51" s="113" t="s">
        <v>163</v>
      </c>
      <c r="J51" s="113" t="s">
        <v>183</v>
      </c>
      <c r="K51" s="115">
        <v>1069707160</v>
      </c>
      <c r="L51" s="116" t="s">
        <v>1148</v>
      </c>
      <c r="M51" s="111">
        <v>1</v>
      </c>
      <c r="N51" s="116" t="s">
        <v>2634</v>
      </c>
      <c r="O51" s="116" t="s">
        <v>1148</v>
      </c>
      <c r="P51" s="78"/>
    </row>
    <row r="52" spans="1:16" s="7" customFormat="1" ht="24.75" customHeight="1" outlineLevel="1" x14ac:dyDescent="0.25">
      <c r="A52" s="133">
        <v>5</v>
      </c>
      <c r="B52" s="114" t="s">
        <v>2679</v>
      </c>
      <c r="C52" s="116" t="s">
        <v>32</v>
      </c>
      <c r="D52" s="113" t="s">
        <v>2691</v>
      </c>
      <c r="E52" s="166">
        <v>43471</v>
      </c>
      <c r="F52" s="166">
        <v>43821</v>
      </c>
      <c r="G52" s="147">
        <f t="shared" si="3"/>
        <v>11.666666666666666</v>
      </c>
      <c r="H52" s="167" t="s">
        <v>2697</v>
      </c>
      <c r="I52" s="113" t="s">
        <v>163</v>
      </c>
      <c r="J52" s="113" t="s">
        <v>183</v>
      </c>
      <c r="K52" s="112">
        <v>250000000</v>
      </c>
      <c r="L52" s="116" t="s">
        <v>1148</v>
      </c>
      <c r="M52" s="111">
        <v>1</v>
      </c>
      <c r="N52" s="116" t="s">
        <v>2634</v>
      </c>
      <c r="O52" s="116" t="s">
        <v>1148</v>
      </c>
      <c r="P52" s="79"/>
    </row>
    <row r="53" spans="1:16" s="7" customFormat="1" ht="24.75" customHeight="1" outlineLevel="1" x14ac:dyDescent="0.25">
      <c r="A53" s="133">
        <v>6</v>
      </c>
      <c r="B53" s="114" t="s">
        <v>2678</v>
      </c>
      <c r="C53" s="116" t="s">
        <v>32</v>
      </c>
      <c r="D53" s="113" t="s">
        <v>2687</v>
      </c>
      <c r="E53" s="166">
        <v>43122</v>
      </c>
      <c r="F53" s="166">
        <v>43304</v>
      </c>
      <c r="G53" s="147">
        <f t="shared" si="3"/>
        <v>6.0666666666666664</v>
      </c>
      <c r="H53" s="167" t="s">
        <v>2696</v>
      </c>
      <c r="I53" s="113" t="s">
        <v>163</v>
      </c>
      <c r="J53" s="113" t="s">
        <v>183</v>
      </c>
      <c r="K53" s="112">
        <v>384103652</v>
      </c>
      <c r="L53" s="116" t="s">
        <v>1148</v>
      </c>
      <c r="M53" s="111">
        <v>1</v>
      </c>
      <c r="N53" s="116" t="s">
        <v>2634</v>
      </c>
      <c r="O53" s="116" t="s">
        <v>1148</v>
      </c>
      <c r="P53" s="79"/>
    </row>
    <row r="54" spans="1:16" s="7" customFormat="1" ht="24.75" customHeight="1" outlineLevel="1" x14ac:dyDescent="0.25">
      <c r="A54" s="133">
        <v>7</v>
      </c>
      <c r="B54" s="114" t="s">
        <v>2679</v>
      </c>
      <c r="C54" s="116" t="s">
        <v>32</v>
      </c>
      <c r="D54" s="113" t="s">
        <v>2688</v>
      </c>
      <c r="E54" s="166">
        <v>42753</v>
      </c>
      <c r="F54" s="166">
        <v>43087</v>
      </c>
      <c r="G54" s="147">
        <f t="shared" si="3"/>
        <v>11.133333333333333</v>
      </c>
      <c r="H54" s="167" t="s">
        <v>2697</v>
      </c>
      <c r="I54" s="113" t="s">
        <v>163</v>
      </c>
      <c r="J54" s="113" t="s">
        <v>183</v>
      </c>
      <c r="K54" s="112">
        <v>450000000</v>
      </c>
      <c r="L54" s="116" t="s">
        <v>1148</v>
      </c>
      <c r="M54" s="111">
        <v>1</v>
      </c>
      <c r="N54" s="116" t="s">
        <v>2634</v>
      </c>
      <c r="O54" s="116" t="s">
        <v>1148</v>
      </c>
      <c r="P54" s="79"/>
    </row>
    <row r="55" spans="1:16" s="7" customFormat="1" ht="24.75" customHeight="1" outlineLevel="1" x14ac:dyDescent="0.25">
      <c r="A55" s="133">
        <v>8</v>
      </c>
      <c r="B55" s="114" t="s">
        <v>2680</v>
      </c>
      <c r="C55" s="116" t="s">
        <v>32</v>
      </c>
      <c r="D55" s="113" t="s">
        <v>2687</v>
      </c>
      <c r="E55" s="166">
        <v>42758</v>
      </c>
      <c r="F55" s="166">
        <v>43000</v>
      </c>
      <c r="G55" s="147">
        <f t="shared" si="3"/>
        <v>8.0666666666666664</v>
      </c>
      <c r="H55" s="167" t="s">
        <v>2698</v>
      </c>
      <c r="I55" s="113" t="s">
        <v>163</v>
      </c>
      <c r="J55" s="113" t="s">
        <v>183</v>
      </c>
      <c r="K55" s="112">
        <v>344768000</v>
      </c>
      <c r="L55" s="116" t="s">
        <v>1148</v>
      </c>
      <c r="M55" s="111">
        <v>1</v>
      </c>
      <c r="N55" s="116" t="s">
        <v>2634</v>
      </c>
      <c r="O55" s="116" t="s">
        <v>1148</v>
      </c>
      <c r="P55" s="79"/>
    </row>
    <row r="56" spans="1:16" s="7" customFormat="1" ht="24.75" customHeight="1" outlineLevel="1" x14ac:dyDescent="0.25">
      <c r="A56" s="133">
        <v>9</v>
      </c>
      <c r="B56" s="114" t="s">
        <v>2681</v>
      </c>
      <c r="C56" s="116" t="s">
        <v>32</v>
      </c>
      <c r="D56" s="113" t="s">
        <v>2687</v>
      </c>
      <c r="E56" s="166">
        <v>42522</v>
      </c>
      <c r="F56" s="166">
        <v>42704</v>
      </c>
      <c r="G56" s="147">
        <f t="shared" si="3"/>
        <v>6.0666666666666664</v>
      </c>
      <c r="H56" s="167" t="s">
        <v>2699</v>
      </c>
      <c r="I56" s="113" t="s">
        <v>163</v>
      </c>
      <c r="J56" s="113" t="s">
        <v>183</v>
      </c>
      <c r="K56" s="112">
        <v>50800000</v>
      </c>
      <c r="L56" s="116" t="s">
        <v>1148</v>
      </c>
      <c r="M56" s="111">
        <v>1</v>
      </c>
      <c r="N56" s="116" t="s">
        <v>2634</v>
      </c>
      <c r="O56" s="116" t="s">
        <v>1148</v>
      </c>
      <c r="P56" s="79"/>
    </row>
    <row r="57" spans="1:16" s="7" customFormat="1" ht="24.75" customHeight="1" outlineLevel="1" x14ac:dyDescent="0.25">
      <c r="A57" s="133">
        <v>10</v>
      </c>
      <c r="B57" s="114" t="s">
        <v>2679</v>
      </c>
      <c r="C57" s="116" t="s">
        <v>32</v>
      </c>
      <c r="D57" s="113" t="s">
        <v>2689</v>
      </c>
      <c r="E57" s="166">
        <v>42391</v>
      </c>
      <c r="F57" s="166">
        <v>42726</v>
      </c>
      <c r="G57" s="147">
        <f t="shared" si="3"/>
        <v>11.166666666666666</v>
      </c>
      <c r="H57" s="167" t="s">
        <v>2697</v>
      </c>
      <c r="I57" s="113" t="s">
        <v>163</v>
      </c>
      <c r="J57" s="113" t="s">
        <v>183</v>
      </c>
      <c r="K57" s="115">
        <v>350000000</v>
      </c>
      <c r="L57" s="116" t="s">
        <v>1148</v>
      </c>
      <c r="M57" s="111">
        <v>1</v>
      </c>
      <c r="N57" s="116" t="s">
        <v>2634</v>
      </c>
      <c r="O57" s="116" t="s">
        <v>1148</v>
      </c>
      <c r="P57" s="79"/>
    </row>
    <row r="58" spans="1:16" s="7" customFormat="1" ht="24.75" customHeight="1" outlineLevel="1" x14ac:dyDescent="0.25">
      <c r="A58" s="133">
        <v>11</v>
      </c>
      <c r="B58" s="114" t="s">
        <v>2679</v>
      </c>
      <c r="C58" s="116" t="s">
        <v>32</v>
      </c>
      <c r="D58" s="113" t="s">
        <v>2688</v>
      </c>
      <c r="E58" s="166">
        <v>42014</v>
      </c>
      <c r="F58" s="166">
        <v>42348</v>
      </c>
      <c r="G58" s="147">
        <f t="shared" si="3"/>
        <v>11.133333333333333</v>
      </c>
      <c r="H58" s="167" t="s">
        <v>2697</v>
      </c>
      <c r="I58" s="113" t="s">
        <v>163</v>
      </c>
      <c r="J58" s="113" t="s">
        <v>183</v>
      </c>
      <c r="K58" s="115">
        <v>550000000</v>
      </c>
      <c r="L58" s="116" t="s">
        <v>1148</v>
      </c>
      <c r="M58" s="111">
        <v>1</v>
      </c>
      <c r="N58" s="116" t="s">
        <v>2634</v>
      </c>
      <c r="O58" s="116" t="s">
        <v>1148</v>
      </c>
      <c r="P58" s="79"/>
    </row>
    <row r="59" spans="1:16" s="7" customFormat="1" ht="24.75" customHeight="1" outlineLevel="1" x14ac:dyDescent="0.25">
      <c r="A59" s="133">
        <v>12</v>
      </c>
      <c r="B59" s="114" t="s">
        <v>2679</v>
      </c>
      <c r="C59" s="116" t="s">
        <v>32</v>
      </c>
      <c r="D59" s="113" t="s">
        <v>2690</v>
      </c>
      <c r="E59" s="166">
        <v>41654</v>
      </c>
      <c r="F59" s="166">
        <v>41988</v>
      </c>
      <c r="G59" s="147">
        <f t="shared" si="3"/>
        <v>11.133333333333333</v>
      </c>
      <c r="H59" s="167" t="s">
        <v>2697</v>
      </c>
      <c r="I59" s="113" t="s">
        <v>163</v>
      </c>
      <c r="J59" s="113" t="s">
        <v>183</v>
      </c>
      <c r="K59" s="115">
        <v>550000000</v>
      </c>
      <c r="L59" s="116" t="s">
        <v>1148</v>
      </c>
      <c r="M59" s="111">
        <v>1</v>
      </c>
      <c r="N59" s="116" t="s">
        <v>2634</v>
      </c>
      <c r="O59" s="116" t="s">
        <v>1148</v>
      </c>
      <c r="P59" s="79"/>
    </row>
    <row r="60" spans="1:16" s="7" customFormat="1" ht="24.75" customHeight="1" outlineLevel="1" x14ac:dyDescent="0.25">
      <c r="A60" s="133">
        <v>13</v>
      </c>
      <c r="B60" s="114" t="s">
        <v>2680</v>
      </c>
      <c r="C60" s="116" t="s">
        <v>32</v>
      </c>
      <c r="D60" s="113" t="s">
        <v>2687</v>
      </c>
      <c r="E60" s="166">
        <v>41339</v>
      </c>
      <c r="F60" s="166">
        <v>41486</v>
      </c>
      <c r="G60" s="147">
        <f t="shared" si="3"/>
        <v>4.9000000000000004</v>
      </c>
      <c r="H60" s="167" t="s">
        <v>2700</v>
      </c>
      <c r="I60" s="113" t="s">
        <v>163</v>
      </c>
      <c r="J60" s="113" t="s">
        <v>183</v>
      </c>
      <c r="K60" s="115">
        <v>262474087</v>
      </c>
      <c r="L60" s="116" t="s">
        <v>1148</v>
      </c>
      <c r="M60" s="111">
        <v>1</v>
      </c>
      <c r="N60" s="116" t="s">
        <v>2634</v>
      </c>
      <c r="O60" s="116" t="s">
        <v>1148</v>
      </c>
      <c r="P60" s="79"/>
    </row>
    <row r="61" spans="1:16" s="7" customFormat="1" ht="24.75" customHeight="1" outlineLevel="1" x14ac:dyDescent="0.25">
      <c r="A61" s="133">
        <v>14</v>
      </c>
      <c r="B61" s="114" t="s">
        <v>2680</v>
      </c>
      <c r="C61" s="116" t="s">
        <v>32</v>
      </c>
      <c r="D61" s="113" t="s">
        <v>2687</v>
      </c>
      <c r="E61" s="166">
        <v>41023</v>
      </c>
      <c r="F61" s="166">
        <v>41089</v>
      </c>
      <c r="G61" s="147">
        <f t="shared" si="3"/>
        <v>2.2000000000000002</v>
      </c>
      <c r="H61" s="167" t="s">
        <v>2701</v>
      </c>
      <c r="I61" s="113" t="s">
        <v>163</v>
      </c>
      <c r="J61" s="113" t="s">
        <v>183</v>
      </c>
      <c r="K61" s="115">
        <v>249333570</v>
      </c>
      <c r="L61" s="116" t="s">
        <v>1148</v>
      </c>
      <c r="M61" s="111">
        <v>1</v>
      </c>
      <c r="N61" s="116" t="s">
        <v>2634</v>
      </c>
      <c r="O61" s="116" t="s">
        <v>1148</v>
      </c>
      <c r="P61" s="79"/>
    </row>
    <row r="62" spans="1:16" s="7" customFormat="1" ht="24.75" customHeight="1" outlineLevel="1" x14ac:dyDescent="0.25">
      <c r="A62" s="133">
        <v>15</v>
      </c>
      <c r="B62" s="114" t="s">
        <v>2682</v>
      </c>
      <c r="C62" s="116" t="s">
        <v>32</v>
      </c>
      <c r="D62" s="113" t="s">
        <v>2688</v>
      </c>
      <c r="E62" s="166">
        <v>40568</v>
      </c>
      <c r="F62" s="166">
        <v>40902</v>
      </c>
      <c r="G62" s="147">
        <f t="shared" si="3"/>
        <v>11.133333333333333</v>
      </c>
      <c r="H62" s="167" t="s">
        <v>2702</v>
      </c>
      <c r="I62" s="113" t="s">
        <v>163</v>
      </c>
      <c r="J62" s="113" t="s">
        <v>183</v>
      </c>
      <c r="K62" s="115">
        <v>550000000</v>
      </c>
      <c r="L62" s="116" t="s">
        <v>1148</v>
      </c>
      <c r="M62" s="111">
        <v>1</v>
      </c>
      <c r="N62" s="116" t="s">
        <v>2634</v>
      </c>
      <c r="O62" s="116" t="s">
        <v>1148</v>
      </c>
      <c r="P62" s="79"/>
    </row>
    <row r="63" spans="1:16" s="7" customFormat="1" ht="24.75" customHeight="1" outlineLevel="1" x14ac:dyDescent="0.25">
      <c r="A63" s="133">
        <v>16</v>
      </c>
      <c r="B63" s="114" t="s">
        <v>2682</v>
      </c>
      <c r="C63" s="116" t="s">
        <v>32</v>
      </c>
      <c r="D63" s="113" t="s">
        <v>2691</v>
      </c>
      <c r="E63" s="166">
        <v>40188</v>
      </c>
      <c r="F63" s="166">
        <v>40522</v>
      </c>
      <c r="G63" s="147">
        <f t="shared" si="3"/>
        <v>11.133333333333333</v>
      </c>
      <c r="H63" s="167" t="s">
        <v>2702</v>
      </c>
      <c r="I63" s="113" t="s">
        <v>163</v>
      </c>
      <c r="J63" s="113" t="s">
        <v>183</v>
      </c>
      <c r="K63" s="115">
        <v>450000000</v>
      </c>
      <c r="L63" s="116" t="s">
        <v>1148</v>
      </c>
      <c r="M63" s="111">
        <v>1</v>
      </c>
      <c r="N63" s="116" t="s">
        <v>2634</v>
      </c>
      <c r="O63" s="116" t="s">
        <v>1148</v>
      </c>
      <c r="P63" s="79"/>
    </row>
    <row r="64" spans="1:16" s="7" customFormat="1" ht="24.75" customHeight="1" outlineLevel="1" x14ac:dyDescent="0.25">
      <c r="A64" s="133">
        <v>17</v>
      </c>
      <c r="B64" s="114" t="s">
        <v>2682</v>
      </c>
      <c r="C64" s="65" t="s">
        <v>32</v>
      </c>
      <c r="D64" s="113" t="s">
        <v>2692</v>
      </c>
      <c r="E64" s="166">
        <v>39831</v>
      </c>
      <c r="F64" s="166">
        <v>40135</v>
      </c>
      <c r="G64" s="147">
        <f t="shared" si="3"/>
        <v>10.133333333333333</v>
      </c>
      <c r="H64" s="167" t="s">
        <v>2702</v>
      </c>
      <c r="I64" s="113" t="s">
        <v>163</v>
      </c>
      <c r="J64" s="113" t="s">
        <v>183</v>
      </c>
      <c r="K64" s="115">
        <v>350000000</v>
      </c>
      <c r="L64" s="116" t="s">
        <v>1148</v>
      </c>
      <c r="M64" s="67">
        <v>1</v>
      </c>
      <c r="N64" s="116" t="s">
        <v>2634</v>
      </c>
      <c r="O64" s="116" t="s">
        <v>1148</v>
      </c>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3" t="s">
        <v>2683</v>
      </c>
      <c r="E114" s="166">
        <v>44166</v>
      </c>
      <c r="F114" s="166">
        <v>44773</v>
      </c>
      <c r="G114" s="147">
        <f>IF(AND(E114&lt;&gt;"",F114&lt;&gt;""),((F114-E114)/30),"")</f>
        <v>20.233333333333334</v>
      </c>
      <c r="H114" s="167" t="s">
        <v>2693</v>
      </c>
      <c r="I114" s="113" t="s">
        <v>163</v>
      </c>
      <c r="J114" s="113" t="s">
        <v>183</v>
      </c>
      <c r="K114" s="115">
        <v>5598478125</v>
      </c>
      <c r="L114" s="100">
        <f>+IF(AND(K114&gt;0,O114="Ejecución"),(K114/877802)*Tabla28[[#This Row],[% participación]],IF(AND(K114&gt;0,O114&lt;&gt;"Ejecución"),"-",""))</f>
        <v>6377.8370577875194</v>
      </c>
      <c r="M114" s="116" t="s">
        <v>1148</v>
      </c>
      <c r="N114" s="160">
        <v>1</v>
      </c>
      <c r="O114" s="149" t="s">
        <v>1150</v>
      </c>
      <c r="P114" s="78"/>
    </row>
    <row r="115" spans="1:16" s="6" customFormat="1" ht="24.75" customHeight="1" x14ac:dyDescent="0.25">
      <c r="A115" s="132">
        <v>2</v>
      </c>
      <c r="B115" s="148" t="s">
        <v>2664</v>
      </c>
      <c r="C115" s="150" t="s">
        <v>31</v>
      </c>
      <c r="D115" s="113" t="s">
        <v>2684</v>
      </c>
      <c r="E115" s="166">
        <v>43887</v>
      </c>
      <c r="F115" s="166">
        <v>44196</v>
      </c>
      <c r="G115" s="147">
        <f t="shared" ref="G115:G116" si="4">IF(AND(E115&lt;&gt;"",F115&lt;&gt;""),((F115-E115)/30),"")</f>
        <v>10.3</v>
      </c>
      <c r="H115" s="167" t="s">
        <v>2694</v>
      </c>
      <c r="I115" s="113" t="s">
        <v>163</v>
      </c>
      <c r="J115" s="113" t="s">
        <v>183</v>
      </c>
      <c r="K115" s="115">
        <v>4739239991</v>
      </c>
      <c r="L115" s="100">
        <f>+IF(AND(K115&gt;0,O115="Ejecución"),(K115/877802)*Tabla28[[#This Row],[% participación]],IF(AND(K115&gt;0,O115&lt;&gt;"Ejecución"),"-",""))</f>
        <v>5398.9851823076278</v>
      </c>
      <c r="M115" s="65" t="s">
        <v>1148</v>
      </c>
      <c r="N115" s="160">
        <v>1</v>
      </c>
      <c r="O115" s="149" t="s">
        <v>1150</v>
      </c>
      <c r="P115" s="78"/>
    </row>
    <row r="116" spans="1:16" s="6" customFormat="1" ht="24.75" customHeight="1" x14ac:dyDescent="0.25">
      <c r="A116" s="132">
        <v>3</v>
      </c>
      <c r="B116" s="148" t="s">
        <v>2664</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4"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1"/>
      <c r="Z178" s="152" t="str">
        <f>IF(Y178&gt;0,SUM(E180+Y178),"")</f>
        <v/>
      </c>
      <c r="AA178" s="19"/>
      <c r="AB178" s="19"/>
    </row>
    <row r="179" spans="1:28" ht="23.25" x14ac:dyDescent="0.25">
      <c r="A179" s="9"/>
      <c r="B179" s="215" t="s">
        <v>2668</v>
      </c>
      <c r="C179" s="215"/>
      <c r="D179" s="215"/>
      <c r="E179" s="158">
        <v>0.02</v>
      </c>
      <c r="F179" s="157">
        <v>0.01</v>
      </c>
      <c r="G179" s="152">
        <f>IF(F179&gt;0,SUM(E179+F179),"")</f>
        <v>0.03</v>
      </c>
      <c r="H179" s="5"/>
      <c r="I179" s="215" t="s">
        <v>2670</v>
      </c>
      <c r="J179" s="215"/>
      <c r="K179" s="215"/>
      <c r="L179" s="215"/>
      <c r="M179" s="159"/>
      <c r="O179" s="8"/>
      <c r="Q179" s="19"/>
      <c r="R179" s="146" t="str">
        <f>IF(M179&gt;0,SUM(L179+M179),"")</f>
        <v/>
      </c>
      <c r="T179" s="19"/>
      <c r="U179" s="171" t="s">
        <v>1166</v>
      </c>
      <c r="V179" s="171"/>
      <c r="W179" s="171"/>
      <c r="X179" s="24">
        <v>0.02</v>
      </c>
      <c r="Y179" s="151"/>
      <c r="Z179" s="152" t="str">
        <f>IF(Y179&gt;0,SUM(E181+Y179),"")</f>
        <v/>
      </c>
      <c r="AA179" s="19"/>
      <c r="AB179" s="19"/>
    </row>
    <row r="180" spans="1:28" ht="23.25" hidden="1" x14ac:dyDescent="0.25">
      <c r="A180" s="9"/>
      <c r="B180" s="195"/>
      <c r="C180" s="195"/>
      <c r="D180" s="195"/>
      <c r="E180" s="156"/>
      <c r="H180" s="5"/>
      <c r="I180" s="195"/>
      <c r="J180" s="195"/>
      <c r="K180" s="195"/>
      <c r="L180" s="195"/>
      <c r="M180" s="5"/>
      <c r="O180" s="8"/>
      <c r="Q180" s="19"/>
      <c r="R180" s="146" t="str">
        <f>IF(S180&gt;0,SUM(L180+S180),"")</f>
        <v/>
      </c>
      <c r="S180" s="151"/>
      <c r="T180" s="19"/>
      <c r="U180" s="171" t="s">
        <v>1167</v>
      </c>
      <c r="V180" s="171"/>
      <c r="W180" s="171"/>
      <c r="X180" s="24">
        <v>0.03</v>
      </c>
      <c r="Y180" s="151"/>
      <c r="Z180" s="152" t="str">
        <f>IF(Y180&gt;0,SUM(E182+Y180),"")</f>
        <v/>
      </c>
      <c r="AA180" s="19"/>
      <c r="AB180" s="19"/>
    </row>
    <row r="181" spans="1:28" ht="23.25" hidden="1" x14ac:dyDescent="0.25">
      <c r="A181" s="9"/>
      <c r="B181" s="195"/>
      <c r="C181" s="195"/>
      <c r="D181" s="195"/>
      <c r="E181" s="156"/>
      <c r="H181" s="5"/>
      <c r="I181" s="195"/>
      <c r="J181" s="195"/>
      <c r="K181" s="195"/>
      <c r="L181" s="19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5"/>
      <c r="C182" s="195"/>
      <c r="D182" s="195"/>
      <c r="E182" s="156"/>
      <c r="H182" s="5"/>
      <c r="I182" s="195"/>
      <c r="J182" s="195"/>
      <c r="K182" s="195"/>
      <c r="L182" s="19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0.03</v>
      </c>
      <c r="D185" s="91" t="s">
        <v>2628</v>
      </c>
      <c r="E185" s="94">
        <f>+(C185*SUM(K20:K35))</f>
        <v>179562000.72</v>
      </c>
      <c r="F185" s="92"/>
      <c r="G185" s="93"/>
      <c r="H185" s="88"/>
      <c r="I185" s="90" t="s">
        <v>2627</v>
      </c>
      <c r="J185" s="153">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30" t="s">
        <v>2636</v>
      </c>
      <c r="C192" s="230"/>
      <c r="E192" s="5" t="s">
        <v>20</v>
      </c>
      <c r="H192" s="26" t="s">
        <v>24</v>
      </c>
      <c r="J192" s="5" t="s">
        <v>2637</v>
      </c>
      <c r="K192" s="5"/>
      <c r="M192" s="5"/>
      <c r="N192" s="5"/>
      <c r="O192" s="8"/>
      <c r="Q192" s="141"/>
      <c r="R192" s="142"/>
      <c r="S192" s="142"/>
      <c r="T192" s="141"/>
    </row>
    <row r="193" spans="1:18" x14ac:dyDescent="0.25">
      <c r="A193" s="9"/>
      <c r="C193" s="168">
        <v>40899</v>
      </c>
      <c r="D193" s="5"/>
      <c r="E193" s="169">
        <v>2042</v>
      </c>
      <c r="F193" s="5"/>
      <c r="G193" s="5"/>
      <c r="H193" s="169" t="s">
        <v>2703</v>
      </c>
      <c r="J193" s="5"/>
      <c r="K193" s="168">
        <v>40938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2704</v>
      </c>
      <c r="J211" s="27" t="s">
        <v>2622</v>
      </c>
      <c r="K211" s="169" t="s">
        <v>2705</v>
      </c>
      <c r="L211" s="21"/>
      <c r="M211" s="21"/>
      <c r="N211" s="21"/>
      <c r="O211" s="8"/>
    </row>
    <row r="212" spans="1:15" x14ac:dyDescent="0.25">
      <c r="A212" s="9"/>
      <c r="B212" s="27" t="s">
        <v>2619</v>
      </c>
      <c r="C212" s="169" t="s">
        <v>2703</v>
      </c>
      <c r="D212" s="21"/>
      <c r="G212" s="27" t="s">
        <v>2621</v>
      </c>
      <c r="H212" s="170">
        <v>3005583444</v>
      </c>
      <c r="J212" s="27" t="s">
        <v>2623</v>
      </c>
      <c r="K212" s="16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2020-12-28T21:02:14Z</cp:lastPrinted>
  <dcterms:created xsi:type="dcterms:W3CDTF">2020-10-14T21:57:42Z</dcterms:created>
  <dcterms:modified xsi:type="dcterms:W3CDTF">2020-12-29T15:57:46Z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