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H:\MEMORIA NEGRA\CARPETA\contratos 2020\DOCUMENTACION NUEVA CONTRATACION\RESTAURAR\CDI\CDI RIOHACHA\Nueva carpeta\"/>
    </mc:Choice>
  </mc:AlternateContent>
  <xr:revisionPtr revIDLastSave="0" documentId="13_ncr:1_{298F18DE-DEBB-4FEE-B1C7-8FD09640173D}"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543"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<sst xmlns="http://schemas.openxmlformats.org/spreadsheetml/2006/main" count="3183" uniqueCount="2707">
  <si>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</si>
  <si>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</si>
  <si>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</si>
  <si>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</si>
  <si>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</si>
  <si>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</si>
  <si>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</si>
  <si>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</si>
  <si>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</si>
  <si>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</si>
  <si>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</si>
  <si>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</si>
  <si>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</si>
  <si>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</si>
  <si>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</si>
  <si>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</si>
  <si>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</si>
  <si>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</si>
  <si>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</si>
  <si>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</si>
  <si>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</si>
  <si>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</si>
  <si>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</si>
  <si>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</si>
  <si>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</si>
  <si>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</si>
  <si>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</si>
  <si>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</si>
  <si>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</si>
  <si>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</si>
  <si>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</si>
  <si>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</si>
  <si>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</si>
  <si>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</si>
  <si>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</si>
  <si>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</si>
  <si>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</si>
  <si>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</si>
  <si>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</si>
  <si>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</si>
  <si>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</si>
  <si>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</si>
  <si>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</si>
  <si>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</si>
  <si>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</si>
  <si>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</si>
  <si>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</si>
  <si>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</si>
  <si>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</si>
  <si>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</si>
  <si>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</si>
  <si>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</si>
  <si>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</si>
  <si>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</si>
  <si>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</si>
  <si>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</si>
  <si>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</si>
  <si>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</si>
  <si>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</si>
  <si>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</si>
  <si>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</si>
  <si>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</si>
  <si>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</si>
  <si>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</si>
  <si>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</si>
  <si>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</si>
  <si>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</si>
  <si>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</si>
  <si>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</si>
  <si>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</si>
  <si>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</si>
  <si>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</si>
  <si>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</si>
  <si>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</si>
  <si>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</si>
  <si>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</si>
  <si>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</si>
  <si>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</si>
  <si>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</si>
  <si>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</si>
  <si>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</si>
  <si>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</si>
  <si>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</si>
  <si>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</si>
  <si>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</si>
  <si>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</si>
  <si>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</si>
  <si>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</si>
  <si>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</si>
  <si>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</si>
  <si>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</si>
  <si>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</si>
  <si>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</si>
  <si>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</si>
  <si>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</si>
  <si>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</si>
  <si>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</si>
  <si>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</si>
  <si>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</si>
  <si>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</si>
  <si>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</si>
  <si>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</si>
  <si>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</si>
  <si>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</si>
  <si>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</si>
  <si>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</si>
  <si>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</si>
  <si>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</si>
  <si>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</si>
  <si>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</si>
  <si>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</si>
  <si>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</si>
  <si>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</si>
  <si>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</si>
  <si>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</si>
  <si>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</si>
  <si>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</si>
  <si>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</si>
  <si>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</si>
  <si>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</si>
  <si>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</si>
  <si>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</si>
  <si>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</si>
  <si>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</si>
  <si>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</si>
  <si>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</si>
  <si>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</si>
  <si>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</si>
  <si>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</si>
  <si>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</si>
  <si>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</si>
  <si>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</si>
  <si>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</si>
  <si>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</si>
  <si>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</si>
  <si>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</si>
  <si>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</si>
  <si>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</si>
  <si>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</si>
  <si>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</si>
  <si>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</si>
  <si>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</si>
  <si>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</si>
  <si>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</si>
  <si>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</si>
  <si>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</si>
  <si>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</si>
  <si>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</si>
  <si>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</si>
  <si>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</si>
  <si>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</si>
  <si>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</si>
  <si>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</si>
  <si>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</si>
  <si>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</si>
  <si>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</si>
  <si>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</si>
  <si>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</si>
  <si>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</si>
  <si>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</si>
  <si>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</si>
  <si>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</si>
  <si>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</si>
  <si>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</si>
  <si>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</si>
  <si>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</si>
  <si>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</si>
  <si>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</si>
  <si>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</si>
  <si>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</si>
  <si>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</si>
  <si>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</si>
  <si>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</si>
  <si>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</si>
  <si>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</si>
  <si>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</si>
  <si>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</si>
  <si>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</si>
  <si>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</si>
  <si>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</si>
  <si>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</si>
  <si>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</si>
  <si>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</si>
  <si>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</si>
  <si>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</si>
  <si>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</si>
  <si>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</si>
  <si>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</si>
  <si>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</si>
  <si>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</si>
  <si>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</si>
  <si>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</si>
  <si>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</si>
  <si>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</si>
  <si>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</si>
  <si>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</si>
  <si>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</si>
  <si>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</si>
  <si>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</si>
  <si>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</si>
  <si>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</si>
  <si>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</si>
  <si>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</si>
  <si>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</si>
  <si>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</si>
  <si>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</si>
  <si>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</si>
  <si>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</si>
  <si>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</si>
  <si>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</si>
  <si>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</si>
  <si>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</si>
  <si>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</si>
  <si>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</si>
  <si>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</si>
  <si>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</si>
  <si>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</si>
  <si>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</si>
  <si>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</si>
  <si>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</si>
  <si>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</si>
  <si>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</si>
  <si>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</si>
  <si>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</si>
  <si>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</si>
  <si>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</si>
  <si>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</si>
  <si>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</si>
  <si>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</si>
  <si>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</si>
  <si>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</si>
  <si>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</si>
  <si>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</si>
  <si>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</si>
  <si>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</si>
  <si>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</si>
  <si>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</si>
  <si>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</si>
  <si>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</si>
  <si>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</si>
  <si>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</si>
  <si>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</si>
  <si>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</si>
  <si>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</si>
  <si>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</si>
  <si>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</si>
  <si>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</si>
  <si>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</si>
  <si>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</si>
  <si>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</si>
  <si>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</si>
  <si>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</si>
  <si>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</si>
  <si>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</si>
  <si>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</si>
  <si>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</si>
  <si>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</si>
  <si>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</si>
  <si>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</si>
  <si>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</si>
  <si>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</si>
  <si>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</si>
  <si>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</si>
  <si>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</si>
  <si>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</si>
  <si>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</si>
  <si>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</si>
  <si>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</si>
  <si>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</si>
  <si>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</si>
  <si>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</si>
  <si>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</si>
  <si>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</si>
  <si>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</si>
  <si>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</si>
  <si>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</si>
  <si>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</si>
  <si>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</si>
  <si>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</si>
  <si>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</si>
  <si>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</si>
  <si>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</si>
  <si>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</si>
  <si>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</si>
  <si>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</si>
  <si>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</si>
  <si>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</si>
  <si>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</si>
  <si>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</si>
  <si>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</si>
  <si>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</si>
  <si>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</si>
  <si>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</si>
  <si>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</si>
  <si>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</si>
  <si>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</si>
  <si>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</si>
  <si>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</si>
  <si>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</si>
  <si>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</si>
  <si>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</si>
  <si>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</si>
  <si>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</si>
  <si>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</si>
  <si>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</si>
  <si>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</si>
  <si>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</si>
  <si>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</si>
  <si>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</si>
  <si>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</si>
  <si>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</si>
  <si>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</si>
  <si>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</si>
  <si>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</si>
  <si>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</si>
  <si>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</si>
  <si>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</si>
  <si>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</si>
  <si>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</si>
  <si>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</si>
  <si>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</si>
  <si>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</si>
  <si>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</si>
  <si>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</si>
  <si>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</si>
  <si>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</si>
  <si>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</si>
  <si>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</si>
  <si>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</si>
  <si>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</si>
  <si>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</si>
  <si>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</si>
  <si>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</si>
  <si>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</si>
  <si>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</si>
  <si>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</si>
  <si>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</si>
  <si>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</si>
  <si>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</si>
  <si>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</si>
  <si>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</si>
  <si>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</si>
  <si>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</si>
  <si>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</si>
  <si>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</si>
  <si>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</si>
  <si>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</si>
  <si>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</si>
  <si>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</si>
  <si>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</si>
  <si>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</si>
  <si>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</si>
  <si>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</si>
  <si>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</si>
  <si>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</si>
  <si>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</si>
  <si>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</si>
  <si>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</si>
  <si>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</si>
  <si>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</si>
  <si>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</si>
  <si>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</si>
  <si>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</si>
  <si>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</si>
  <si>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</si>
  <si>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</si>
  <si>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</si>
  <si>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</si>
  <si>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</si>
  <si>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</si>
  <si>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</si>
  <si>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</si>
  <si>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</si>
  <si>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</si>
  <si>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</si>
  <si>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</si>
  <si>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</si>
  <si>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</si>
  <si>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</si>
  <si>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</si>
  <si>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</si>
  <si>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</si>
  <si>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</si>
  <si>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</si>
  <si>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</si>
  <si>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</si>
  <si>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</si>
  <si>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</si>
  <si>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</si>
  <si>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</si>
  <si>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</si>
  <si>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</si>
  <si>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</si>
  <si>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</si>
  <si>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</si>
  <si>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</si>
  <si>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</si>
  <si>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</si>
  <si>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</si>
  <si>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</si>
  <si>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</si>
  <si>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</si>
  <si>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</si>
  <si>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</si>
  <si>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</si>
  <si>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</si>
  <si>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</si>
  <si>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</si>
  <si>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</si>
  <si>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</si>
  <si>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</si>
  <si>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</si>
  <si>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</si>
  <si>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</si>
  <si>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</si>
  <si>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</si>
  <si>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</si>
  <si>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</si>
  <si>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</si>
  <si>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</si>
  <si>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</si>
  <si>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</si>
  <si>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</si>
  <si>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</si>
  <si>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</si>
  <si>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</si>
  <si>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</si>
  <si>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</si>
  <si>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</si>
  <si>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</si>
  <si>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</si>
  <si>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</si>
  <si>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</si>
  <si>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</si>
  <si>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</si>
  <si>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</si>
  <si>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</si>
  <si>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</si>
  <si>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</si>
  <si>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</si>
  <si>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</si>
  <si>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</si>
  <si>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</si>
  <si>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</si>
  <si>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</si>
  <si>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</si>
  <si>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</si>
  <si>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</si>
  <si>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</si>
  <si>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</si>
  <si>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</si>
  <si>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</si>
  <si>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</si>
  <si>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</si>
  <si>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</si>
  <si>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</si>
  <si>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</si>
  <si>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</si>
  <si>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</si>
  <si>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</si>
  <si>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</si>
  <si>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</si>
  <si>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</si>
  <si>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</si>
  <si>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</si>
  <si>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</si>
  <si>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</si>
  <si>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</si>
  <si>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</si>
  <si>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</si>
  <si>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</si>
  <si>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</si>
  <si>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</si>
  <si>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</si>
  <si>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</si>
  <si>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</si>
  <si>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</si>
  <si>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</si>
  <si>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</si>
  <si>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</si>
  <si>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</si>
  <si>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</si>
  <si>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</si>
  <si>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</si>
  <si>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</si>
  <si>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</si>
  <si>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</si>
  <si>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</si>
  <si>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</si>
  <si>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</si>
  <si>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</si>
  <si>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</si>
  <si>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</si>
  <si>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</si>
  <si>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</si>
  <si>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</si>
  <si>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</si>
  <si>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</si>
  <si>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</si>
  <si>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</si>
  <si>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</si>
  <si>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</si>
  <si>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</si>
  <si>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</si>
  <si>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</si>
  <si>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</si>
  <si>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</si>
  <si>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</si>
  <si>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</si>
  <si>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</si>
  <si>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</si>
  <si>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</si>
  <si>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</si>
  <si>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</si>
  <si>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</si>
  <si>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</si>
  <si>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</si>
  <si>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</si>
  <si>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</si>
  <si>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</si>
  <si>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</si>
  <si>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</si>
  <si>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</si>
  <si>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</si>
  <si>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</si>
  <si>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</si>
  <si>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</si>
  <si>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</si>
  <si>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</si>
  <si>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</si>
  <si>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</si>
  <si>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</si>
  <si>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</si>
  <si>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</si>
  <si>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</si>
  <si>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</si>
  <si>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</si>
  <si>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</si>
  <si>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</si>
  <si>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</si>
  <si>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</si>
  <si>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</si>
  <si>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</si>
  <si>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</si>
  <si>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</si>
  <si>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</si>
  <si>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</si>
  <si>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</si>
  <si>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</si>
  <si>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</si>
  <si>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</si>
  <si>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</si>
  <si>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</si>
  <si>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</si>
  <si>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</si>
  <si>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</si>
  <si>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</si>
  <si>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</si>
  <si>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</si>
  <si>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</si>
  <si>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</si>
  <si>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</si>
  <si>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</si>
  <si>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</si>
  <si>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</si>
  <si>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</si>
  <si>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</si>
  <si>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</si>
  <si>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</si>
  <si>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</si>
  <si>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</si>
  <si>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</si>
  <si>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</si>
  <si>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</si>
  <si>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</si>
  <si>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</si>
  <si>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</si>
  <si>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</si>
  <si>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</si>
  <si>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</si>
  <si>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</si>
  <si>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</si>
  <si>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</si>
  <si>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</si>
  <si>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</si>
  <si>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</si>
  <si>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</si>
  <si>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</si>
  <si>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</si>
  <si>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</si>
  <si>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</si>
  <si>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</si>
  <si>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</si>
  <si>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</si>
  <si>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</si>
  <si>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</si>
  <si>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</si>
  <si>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</si>
  <si>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</si>
  <si>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</si>
  <si>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</si>
  <si>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</si>
  <si>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</si>
  <si>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</si>
  <si>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</si>
  <si>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</si>
  <si>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</si>
  <si>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</si>
  <si>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</si>
  <si>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</si>
  <si>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</si>
  <si>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</si>
  <si>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</si>
  <si>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</si>
  <si>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</si>
  <si>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</si>
  <si>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</si>
  <si>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</si>
  <si>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</si>
  <si>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</si>
  <si>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</si>
  <si>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</si>
  <si>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</si>
  <si>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</si>
  <si>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</si>
  <si>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</si>
  <si>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</si>
  <si>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</si>
  <si>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</si>
  <si>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</si>
  <si>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</si>
  <si>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</si>
  <si>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</si>
  <si>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</si>
  <si>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</si>
  <si>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</si>
  <si>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</si>
  <si>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</si>
  <si>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</si>
  <si>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</si>
  <si>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</si>
  <si>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</si>
  <si>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</si>
  <si>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</si>
  <si>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</si>
  <si>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</si>
  <si>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</si>
  <si>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</si>
  <si>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</si>
  <si>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</si>
  <si>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</si>
  <si>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</si>
  <si>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</si>
  <si>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</si>
  <si>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</si>
  <si>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</si>
  <si>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</si>
  <si>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</si>
  <si>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</si>
  <si>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</si>
  <si>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</si>
  <si>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</si>
  <si>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</si>
  <si>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</si>
  <si>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</si>
  <si>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</si>
  <si>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</si>
  <si>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</si>
  <si>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</si>
  <si>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</si>
  <si>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</si>
  <si>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</si>
  <si>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</si>
  <si>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</si>
  <si>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</si>
  <si>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</si>
  <si>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</si>
  <si>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</si>
  <si>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</si>
  <si>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</si>
  <si>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</si>
  <si>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</si>
  <si>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</si>
  <si>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</si>
  <si>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</si>
  <si>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</si>
  <si>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</si>
  <si>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</si>
  <si>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</si>
  <si>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</si>
  <si>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</si>
  <si>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</si>
  <si>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</si>
  <si>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</si>
  <si>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</si>
  <si>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</si>
  <si>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</si>
  <si>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</si>
  <si>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</si>
  <si>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</si>
  <si>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</si>
  <si>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</si>
  <si>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</si>
  <si>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</si>
  <si>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</si>
  <si>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</si>
  <si>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</si>
  <si>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</si>
  <si>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</si>
  <si>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</si>
  <si>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</si>
  <si>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</si>
  <si>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</si>
  <si>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</si>
  <si>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</si>
  <si>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</si>
  <si>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</si>
  <si>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</si>
  <si>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</si>
  <si>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</si>
  <si>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</si>
  <si>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</si>
  <si>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</si>
  <si>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</si>
  <si>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</si>
  <si>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</si>
  <si>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</si>
  <si>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</si>
  <si>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</si>
  <si>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</si>
  <si>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</si>
  <si>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</si>
  <si>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</si>
  <si>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</si>
  <si>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</si>
  <si>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</si>
  <si>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</si>
  <si>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</si>
  <si>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</si>
  <si>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</si>
  <si>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</si>
  <si>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</si>
  <si>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</si>
  <si>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</si>
  <si>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</si>
  <si>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</si>
  <si>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</si>
  <si>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</si>
  <si>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</si>
  <si>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</si>
  <si>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</si>
  <si>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</si>
  <si>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</si>
  <si>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</si>
  <si>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</si>
  <si>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</si>
  <si>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</si>
  <si>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</si>
  <si>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</si>
  <si>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</si>
  <si>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</si>
  <si>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</si>
  <si>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</si>
  <si>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</si>
  <si>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</si>
  <si>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</si>
  <si>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</si>
  <si>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</si>
  <si>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</si>
  <si>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</si>
  <si>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</si>
  <si>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</si>
  <si>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</si>
  <si>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</si>
  <si>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</si>
  <si>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</si>
  <si>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</si>
  <si>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</si>
  <si>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</si>
  <si>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</si>
  <si>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</si>
  <si>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</si>
  <si>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</si>
  <si>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</si>
  <si>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</si>
  <si>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</si>
  <si>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</si>
  <si>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</si>
  <si>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</si>
  <si>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</si>
  <si>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</si>
  <si>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</si>
  <si>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</si>
  <si>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</si>
  <si>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</si>
  <si>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</si>
  <si>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</si>
  <si>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</si>
  <si>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</si>
  <si>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</si>
  <si>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</si>
  <si>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</si>
  <si>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</si>
  <si>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</si>
  <si>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</si>
  <si>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</si>
  <si>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</si>
  <si>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</si>
  <si>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</si>
  <si>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</si>
  <si>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</si>
  <si>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</si>
  <si>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</si>
  <si>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</si>
  <si>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</si>
  <si>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</si>
  <si>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</si>
  <si>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</si>
  <si>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</si>
  <si>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</si>
  <si>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</si>
  <si>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</si>
  <si>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</si>
  <si>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</si>
  <si>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</si>
  <si>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</si>
  <si>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</si>
  <si>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</si>
  <si>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</si>
  <si>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</si>
  <si>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</si>
  <si>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</si>
  <si>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</si>
  <si>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</si>
  <si>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</si>
  <si>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</si>
  <si>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</si>
  <si>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</si>
  <si>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</si>
  <si>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</si>
  <si>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</si>
  <si>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</si>
  <si>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</si>
  <si>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</si>
  <si>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</si>
  <si>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</si>
  <si>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</si>
  <si>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</si>
  <si>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</si>
  <si>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</si>
  <si>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</si>
  <si>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</si>
  <si>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</si>
  <si>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</si>
  <si>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</si>
  <si>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</si>
  <si>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</si>
  <si>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</si>
  <si>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</si>
  <si>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</si>
  <si>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</si>
  <si>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</si>
  <si>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</si>
  <si>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</si>
  <si>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</si>
  <si>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</si>
  <si>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</si>
  <si>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</si>
  <si>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</si>
  <si>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</si>
  <si>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</si>
  <si>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</si>
  <si>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</si>
  <si>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</si>
  <si>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</si>
  <si>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</si>
  <si>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</si>
  <si>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</si>
  <si>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</si>
  <si>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</si>
  <si>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</si>
  <si>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</si>
  <si>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</si>
  <si>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</si>
  <si>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</si>
  <si>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</si>
  <si>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</si>
  <si>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</si>
  <si>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</si>
  <si>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</si>
  <si>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</si>
  <si>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</si>
  <si>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</si>
  <si>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</si>
  <si>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</si>
  <si>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</si>
  <si>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</si>
  <si>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</si>
  <si>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</si>
  <si>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</si>
  <si>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</si>
  <si>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</si>
  <si>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</si>
  <si>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</si>
  <si>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</si>
  <si>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</si>
  <si>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</si>
  <si>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</si>
  <si>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</si>
  <si>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</si>
  <si>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</si>
  <si>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</si>
  <si>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</si>
  <si>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</si>
  <si>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</si>
  <si>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</si>
  <si>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</si>
  <si>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</si>
  <si>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</si>
  <si>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</si>
  <si>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</si>
  <si>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</si>
  <si>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</si>
  <si>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</si>
  <si>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</si>
  <si>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</si>
  <si>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</si>
  <si>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</si>
  <si>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</si>
  <si>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</si>
  <si>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</si>
  <si>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</si>
  <si>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</si>
  <si>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</si>
  <si>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</si>
  <si>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</si>
  <si>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</si>
  <si>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</si>
  <si>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</si>
  <si>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</si>
  <si>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</si>
  <si>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</si>
  <si>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</si>
  <si>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</si>
  <si>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</si>
  <si>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</si>
  <si>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</si>
  <si>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</si>
  <si>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</si>
  <si>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</si>
  <si>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</si>
  <si>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</si>
  <si>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</si>
  <si>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</si>
  <si>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</si>
  <si>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</si>
  <si>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</si>
  <si>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</si>
  <si>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</si>
  <si>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</si>
  <si>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</si>
  <si>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</si>
  <si>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</si>
  <si>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</si>
  <si>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</si>
  <si>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</si>
  <si>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</si>
  <si>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</si>
  <si>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</si>
  <si>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</si>
  <si>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</si>
  <si>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</si>
  <si>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</si>
  <si>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</si>
  <si>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</si>
  <si>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</si>
  <si>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</si>
  <si>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</si>
  <si>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</si>
  <si>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</si>
  <si>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</si>
  <si>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</si>
  <si>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</si>
  <si>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</si>
  <si>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</si>
  <si>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</si>
  <si>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</si>
  <si>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</si>
  <si>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</si>
  <si>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</si>
  <si>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</si>
  <si>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</si>
  <si>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</si>
  <si>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</si>
  <si>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</si>
  <si>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</si>
  <si>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</si>
  <si>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</si>
  <si>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</si>
  <si>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</si>
  <si>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</si>
  <si>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</si>
  <si>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</si>
  <si>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</si>
  <si>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</si>
  <si>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</si>
  <si>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</si>
  <si>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</si>
  <si>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</si>
  <si>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</si>
  <si>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</si>
  <si>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</si>
  <si>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</si>
  <si>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</si>
  <si>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</si>
  <si>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</si>
  <si>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</si>
  <si>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</si>
  <si>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</si>
  <si>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</si>
  <si>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</si>
  <si>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</si>
  <si>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</si>
  <si>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</si>
  <si>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</si>
  <si>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</si>
  <si>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</si>
  <si>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</si>
  <si>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</si>
  <si>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</si>
  <si>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</si>
  <si>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</si>
  <si>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</si>
  <si>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</si>
  <si>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</si>
  <si>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</si>
  <si>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</si>
  <si>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</si>
  <si>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</si>
  <si>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</si>
  <si>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</si>
  <si>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</si>
  <si>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</si>
  <si>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</si>
  <si>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</si>
  <si>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</si>
  <si>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</si>
  <si>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</si>
  <si>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</si>
  <si>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</si>
  <si>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</si>
  <si>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</si>
  <si>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</si>
  <si>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</si>
  <si>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</si>
  <si>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</si>
  <si>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</si>
  <si>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</si>
  <si>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</si>
  <si>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</si>
  <si>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</si>
  <si>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</si>
  <si>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</si>
  <si>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</si>
  <si>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</si>
  <si>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</si>
  <si>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</si>
  <si>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</si>
  <si>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</si>
  <si>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</si>
  <si>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</si>
  <si>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</si>
  <si>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</si>
  <si>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</si>
  <si>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</si>
  <si>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</si>
  <si>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</si>
  <si>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</si>
  <si>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</si>
  <si>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</si>
  <si>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</si>
  <si>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</si>
  <si>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</si>
  <si>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</si>
  <si>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</si>
  <si>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</si>
  <si>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</si>
  <si>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</si>
  <si>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</si>
  <si>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</si>
  <si>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</si>
  <si>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</si>
  <si>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</si>
  <si>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</si>
  <si>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</si>
  <si>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</si>
  <si>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</si>
  <si>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</si>
  <si>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</si>
  <si>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</si>
  <si>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</si>
  <si>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</si>
  <si>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</si>
  <si>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</si>
  <si>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</si>
  <si>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</si>
  <si>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</si>
  <si>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</si>
  <si>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</si>
  <si>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</si>
  <si>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</si>
  <si>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</si>
  <si>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</si>
  <si>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</si>
  <si>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</si>
  <si>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</si>
  <si>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</si>
  <si>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</si>
  <si>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</si>
  <si>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</si>
  <si>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</si>
  <si>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</si>
  <si>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</si>
  <si>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</si>
  <si>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</si>
  <si>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</si>
  <si>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</si>
  <si>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</si>
  <si>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</si>
  <si>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</si>
  <si>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</si>
  <si>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</si>
  <si>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</si>
  <si>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</si>
  <si>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</si>
  <si>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</si>
  <si>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</si>
  <si>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</si>
  <si>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</si>
  <si>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</si>
  <si>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</si>
  <si>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</si>
  <si>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</si>
  <si>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</si>
  <si>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</si>
  <si>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</si>
  <si>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</si>
  <si>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</si>
  <si>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</si>
  <si>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</si>
  <si>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</si>
  <si>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</si>
  <si>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</si>
  <si>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</si>
  <si>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</si>
  <si>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</si>
  <si>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</si>
  <si>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</si>
  <si>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</si>
  <si>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</si>
  <si>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</si>
  <si>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</si>
  <si>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</si>
  <si>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</si>
  <si>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</si>
  <si>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</si>
  <si>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</si>
  <si>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</si>
  <si>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</si>
  <si>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</si>
  <si>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</si>
  <si>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</si>
  <si>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</si>
  <si>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</si>
  <si>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</si>
  <si>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</si>
  <si>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</si>
  <si>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</si>
  <si>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</si>
  <si>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</si>
  <si>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</si>
  <si>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</si>
  <si>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</si>
  <si>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</si>
  <si>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</si>
  <si>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</si>
  <si>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</si>
  <si>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</si>
  <si>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</si>
  <si>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</si>
  <si>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</si>
  <si>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</si>
  <si>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</si>
  <si>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</si>
  <si>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</si>
  <si>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</si>
  <si>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</si>
  <si>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</si>
  <si>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</si>
  <si>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</si>
  <si>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</si>
  <si>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</si>
  <si>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</si>
  <si>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</si>
  <si>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</si>
  <si>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</si>
  <si>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</si>
  <si>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</si>
  <si>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</si>
  <si>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</si>
  <si>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</si>
  <si>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</si>
  <si>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</si>
  <si>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</si>
  <si>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</si>
  <si>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</si>
  <si>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</si>
  <si>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</si>
  <si>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</si>
  <si>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</si>
  <si>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</si>
  <si>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</si>
  <si>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</si>
  <si>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</si>
  <si>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</si>
  <si>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</si>
  <si>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</si>
  <si>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</si>
  <si>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</si>
  <si>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</si>
  <si>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</si>
  <si>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</si>
  <si>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</si>
  <si>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</si>
  <si>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</si>
  <si>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</si>
  <si>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</si>
  <si>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</si>
  <si>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</si>
  <si>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</si>
  <si>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</si>
  <si>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</si>
  <si>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</si>
  <si>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</si>
  <si>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</si>
  <si>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</si>
  <si>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</si>
  <si>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</si>
  <si>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</si>
  <si>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</si>
  <si>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</si>
  <si>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</si>
  <si>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</si>
  <si>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</si>
  <si>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</si>
  <si>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</si>
  <si>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</si>
  <si>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</si>
  <si>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</si>
  <si>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</si>
  <si>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</si>
  <si>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</si>
  <si>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</si>
  <si>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</si>
  <si>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</si>
  <si>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</si>
  <si>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</si>
  <si>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</si>
  <si>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</si>
  <si>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</si>
  <si>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</si>
  <si>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</si>
  <si>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</si>
  <si>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</si>
  <si>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</si>
  <si>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</si>
  <si>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</si>
  <si>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</si>
  <si>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</si>
  <si>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</si>
  <si>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</si>
  <si>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</si>
  <si>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</si>
  <si>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</si>
  <si>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</si>
  <si>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</si>
  <si>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</si>
  <si>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</si>
  <si>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</si>
  <si>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</si>
  <si>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</si>
  <si>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</si>
  <si>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</si>
  <si>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</si>
  <si>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</si>
  <si>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</si>
  <si>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</si>
  <si>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</si>
  <si>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</si>
  <si>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</si>
  <si>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</si>
  <si>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</si>
  <si>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</si>
  <si>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</si>
  <si>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</si>
  <si>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</si>
  <si>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</si>
  <si>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</si>
  <si>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</si>
  <si>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</si>
  <si>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</si>
  <si>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</si>
  <si>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</si>
  <si>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</si>
  <si>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</si>
  <si>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</si>
  <si>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</si>
  <si>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</si>
  <si>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</si>
  <si>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</si>
  <si>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</si>
  <si>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</si>
  <si>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</si>
  <si>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</si>
  <si>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</si>
  <si>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</si>
  <si>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</si>
  <si>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</si>
  <si>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</si>
  <si>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</si>
  <si>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</si>
  <si>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</si>
  <si>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</si>
  <si>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</si>
  <si>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</si>
  <si>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</si>
  <si>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</si>
  <si>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</si>
  <si>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</si>
  <si>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</si>
  <si>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</si>
  <si>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</si>
  <si>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</si>
  <si>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</si>
  <si>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</si>
  <si>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</si>
  <si>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</si>
  <si>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</si>
  <si>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</si>
  <si>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</si>
  <si>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</si>
  <si>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</si>
  <si>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</si>
  <si>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</si>
  <si>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</si>
  <si>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</si>
  <si>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</si>
  <si>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</si>
  <si>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</si>
  <si>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</si>
  <si>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</si>
  <si>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</si>
  <si>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</si>
  <si>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</si>
  <si>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</si>
  <si>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</si>
  <si>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</si>
  <si>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</si>
  <si>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</si>
  <si>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</si>
  <si>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</si>
  <si>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</si>
  <si>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</si>
  <si>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</si>
  <si>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</si>
  <si>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</si>
  <si>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</si>
  <si>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</si>
  <si>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</si>
  <si>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</si>
  <si>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</si>
  <si>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</si>
  <si>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</si>
  <si>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</si>
  <si>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</si>
  <si>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</si>
  <si>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</si>
  <si>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</si>
  <si>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</si>
  <si>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</si>
  <si>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</si>
  <si>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</si>
  <si>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</si>
  <si>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</si>
  <si>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</si>
  <si>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</si>
  <si>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</si>
  <si>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</si>
  <si>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</si>
  <si>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</si>
  <si>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</si>
  <si>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</si>
  <si>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</si>
  <si>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</si>
  <si>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</si>
  <si>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</si>
  <si>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</si>
  <si>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</si>
  <si>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</si>
  <si>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</si>
  <si>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</si>
  <si>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</si>
  <si>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</si>
  <si>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</si>
  <si>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</si>
  <si>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</si>
  <si>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</si>
  <si>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</si>
  <si>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</si>
  <si>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</si>
  <si>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</si>
  <si>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</si>
  <si>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</si>
  <si>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</si>
  <si>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</si>
  <si>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</si>
  <si>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</si>
  <si>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</si>
  <si>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</si>
  <si>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</si>
  <si>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</si>
  <si>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</si>
  <si>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</si>
  <si>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</si>
  <si>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</si>
  <si>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</si>
  <si>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</si>
  <si>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</si>
  <si>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</si>
  <si>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</si>
  <si>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</si>
  <si>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</si>
  <si>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</si>
  <si>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</si>
  <si>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</si>
  <si>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</si>
  <si>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</si>
  <si>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</si>
  <si>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</si>
  <si>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</si>
  <si>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</si>
  <si>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</si>
  <si>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</si>
  <si>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</si>
  <si>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</si>
  <si>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</si>
  <si>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</si>
  <si>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</si>
  <si>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</si>
  <si>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</si>
  <si>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</si>
  <si>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</si>
  <si>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</si>
  <si>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</si>
  <si>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</si>
  <si>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</si>
  <si>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</si>
  <si>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</si>
  <si>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</si>
  <si>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</si>
  <si>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</si>
  <si>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</si>
  <si>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</si>
  <si>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</si>
  <si>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</si>
  <si>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</si>
  <si>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</si>
  <si>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</si>
  <si>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</si>
  <si>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</si>
  <si>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</si>
  <si>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</si>
  <si>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</si>
  <si>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</si>
  <si>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</si>
  <si>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</si>
  <si>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</si>
  <si>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</si>
  <si>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</si>
  <si>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</si>
  <si>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</si>
  <si>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</si>
  <si>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</si>
  <si>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</si>
  <si>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</si>
  <si>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</si>
  <si>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</si>
  <si>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</si>
  <si>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</si>
  <si>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</si>
  <si>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</si>
  <si>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</si>
  <si>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</si>
  <si>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</si>
  <si>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</si>
  <si>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</si>
  <si>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</si>
  <si>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</si>
  <si>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</si>
  <si>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</si>
  <si>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</si>
  <si>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</si>
  <si>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</si>
  <si>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</si>
  <si>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</si>
  <si>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</si>
  <si>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</si>
  <si>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</si>
  <si>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</si>
  <si>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</si>
  <si>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</si>
  <si>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</si>
  <si>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</si>
  <si>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</si>
  <si>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</si>
  <si>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</si>
  <si>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</si>
  <si>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</si>
  <si>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</si>
  <si>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</si>
  <si>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</si>
  <si>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</si>
  <si>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</si>
  <si>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</si>
  <si>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</si>
  <si>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</si>
  <si>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</si>
  <si>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</si>
  <si>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</si>
  <si>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</si>
  <si>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</si>
  <si>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</si>
  <si>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</si>
  <si>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</si>
  <si>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</si>
  <si>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</si>
  <si>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</si>
  <si>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</si>
  <si>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</si>
  <si>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</si>
  <si>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</si>
  <si>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</si>
  <si>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</si>
  <si>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</si>
  <si>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</si>
  <si>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</si>
  <si>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</si>
  <si>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</si>
  <si>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</si>
  <si>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</si>
  <si>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</si>
  <si>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</si>
  <si>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</si>
  <si>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</si>
  <si>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</si>
  <si>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</si>
  <si>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</si>
  <si>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</si>
  <si>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</si>
  <si>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</si>
  <si>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</si>
  <si>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</si>
  <si>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</si>
  <si>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</si>
  <si>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</si>
  <si>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</si>
  <si>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</si>
  <si>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</si>
  <si>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</si>
  <si>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</si>
  <si>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</si>
  <si>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</si>
  <si>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</si>
  <si>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</si>
  <si>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</si>
  <si>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</si>
  <si>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</si>
  <si>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</si>
  <si>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</si>
  <si>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</si>
  <si>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</si>
  <si>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</si>
  <si>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</si>
  <si>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</si>
  <si>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</si>
  <si>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</si>
  <si>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</si>
  <si>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</si>
  <si>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</si>
  <si>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</si>
  <si>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</si>
  <si>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</si>
  <si>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</si>
  <si>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</si>
  <si>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</si>
  <si>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</si>
  <si>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</si>
  <si>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</si>
  <si>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</si>
  <si>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</si>
  <si>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</si>
  <si>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</si>
  <si>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</si>
  <si>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</si>
  <si>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</si>
  <si>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</si>
  <si>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</si>
  <si>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</si>
  <si>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</si>
  <si>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</si>
  <si>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</si>
  <si>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</si>
  <si>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</si>
  <si>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</si>
  <si>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</si>
  <si>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</si>
  <si>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</si>
  <si>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</si>
  <si>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</si>
  <si>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</si>
  <si>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</si>
  <si>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</si>
  <si>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</si>
  <si>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</si>
  <si>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</si>
  <si>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</si>
  <si>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</si>
  <si>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</si>
  <si>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</si>
  <si>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</si>
  <si>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</si>
  <si>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</si>
  <si>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</si>
  <si>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</si>
  <si>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</si>
  <si>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</si>
  <si>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</si>
  <si>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</si>
  <si>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</si>
  <si>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</si>
  <si>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</si>
  <si>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</si>
  <si>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</si>
  <si>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</si>
  <si>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</si>
  <si>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</si>
  <si>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</si>
  <si>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</si>
  <si>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</si>
  <si>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</si>
  <si>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</si>
  <si>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</si>
  <si>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</si>
  <si>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</si>
  <si>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</si>
  <si>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</si>
  <si>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</si>
  <si>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</si>
  <si>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</si>
  <si>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</si>
  <si>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</si>
  <si>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</si>
  <si>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</si>
  <si>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</si>
  <si>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</si>
  <si>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</si>
  <si>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</si>
  <si>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</si>
  <si>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</si>
  <si>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</si>
  <si>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</si>
  <si>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</si>
  <si>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</si>
  <si>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</si>
  <si>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</si>
  <si>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</si>
  <si>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</si>
  <si>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</si>
  <si>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</si>
  <si>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</si>
  <si>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</si>
  <si>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</si>
  <si>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</si>
  <si>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</si>
  <si>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</si>
  <si>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</si>
  <si>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</si>
  <si>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</si>
  <si>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</si>
  <si>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</si>
  <si>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</si>
  <si>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</si>
  <si>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</si>
  <si>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</si>
  <si>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</si>
  <si>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</si>
  <si>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</si>
  <si>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</si>
  <si>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</si>
  <si>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</si>
  <si>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</si>
  <si>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</si>
  <si>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</si>
  <si>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</si>
  <si>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</si>
  <si>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</si>
  <si>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</si>
  <si>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</si>
  <si>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</si>
  <si>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</si>
  <si>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</si>
  <si>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</si>
  <si>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</si>
  <si>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</si>
  <si>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</si>
  <si>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</si>
  <si>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</si>
  <si>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</si>
  <si>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</si>
  <si>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</si>
  <si>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</si>
  <si>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</si>
  <si>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</si>
  <si>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</si>
  <si>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</si>
  <si>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</si>
  <si>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</si>
  <si>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</si>
  <si>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</si>
  <si>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</si>
  <si>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</si>
  <si>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</si>
  <si>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</si>
  <si>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</si>
  <si>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</si>
  <si>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</si>
  <si>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</si>
  <si>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</si>
  <si>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</si>
  <si>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</si>
  <si>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</si>
  <si>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</si>
  <si>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</si>
  <si>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</si>
  <si>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</si>
  <si>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</si>
  <si>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</si>
  <si>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</si>
  <si>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</si>
  <si>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</si>
  <si>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</si>
  <si>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</si>
  <si>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</si>
  <si>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</si>
  <si>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</si>
  <si>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</si>
  <si>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</si>
  <si>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</si>
  <si>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</si>
  <si>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</si>
  <si>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</si>
  <si>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</si>
  <si>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</si>
  <si>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</si>
  <si>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</si>
  <si>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</si>
  <si>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</si>
  <si>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</si>
  <si>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</si>
  <si>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</si>
  <si>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</si>
  <si>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</si>
  <si>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</si>
  <si>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</si>
  <si>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</si>
  <si>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</si>
  <si>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</si>
  <si>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</si>
  <si>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</si>
  <si>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</si>
  <si>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</si>
  <si>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</si>
  <si>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</si>
  <si>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</si>
  <si>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</si>
  <si>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</si>
  <si>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</si>
  <si>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</si>
  <si>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</si>
  <si>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</si>
  <si>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</si>
  <si>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</si>
  <si>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</si>
  <si>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</si>
  <si>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</si>
  <si>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</si>
  <si>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</si>
  <si>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</si>
  <si>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</si>
  <si>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</si>
  <si>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</si>
  <si>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</si>
  <si>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</si>
  <si>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</si>
  <si>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</si>
  <si>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</si>
  <si>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</si>
  <si>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</si>
  <si>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</si>
  <si>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</si>
  <si>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</si>
  <si>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</si>
  <si>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</si>
  <si>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</si>
  <si>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</si>
  <si>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</si>
  <si>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</si>
  <si>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</si>
  <si>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</si>
  <si>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</si>
  <si>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</si>
  <si>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</si>
  <si>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</si>
  <si>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</si>
  <si>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</si>
  <si>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</si>
  <si>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</si>
  <si>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</si>
  <si>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</si>
  <si>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</si>
  <si>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</si>
  <si>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</si>
  <si>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</si>
  <si>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</si>
  <si>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</si>
  <si>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</si>
  <si>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</si>
  <si>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</si>
  <si>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</si>
  <si>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</si>
  <si>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</si>
  <si>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</si>
  <si>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</si>
  <si>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</si>
  <si>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</si>
  <si>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</si>
  <si>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</si>
  <si>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</si>
  <si>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</si>
  <si>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</si>
  <si>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</si>
  <si>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</si>
  <si>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</si>
  <si>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</si>
  <si>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</si>
  <si>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</si>
  <si>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</si>
  <si>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</si>
  <si>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</si>
  <si>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</si>
  <si>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</si>
  <si>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</si>
  <si>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</si>
  <si>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</si>
  <si>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</si>
  <si>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</si>
  <si>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</si>
  <si>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</si>
  <si>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</si>
  <si>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</si>
  <si>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</si>
  <si>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</si>
  <si>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</si>
  <si>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</si>
  <si>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</si>
  <si>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</si>
  <si>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</si>
  <si>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</si>
  <si>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</si>
  <si>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</si>
  <si>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</si>
  <si>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</si>
  <si>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</si>
  <si>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</si>
  <si>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</si>
  <si>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</si>
  <si>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</si>
  <si>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</si>
  <si>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</si>
  <si>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</si>
  <si>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</si>
  <si>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</si>
  <si>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</si>
  <si>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</si>
  <si>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</si>
  <si>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</si>
  <si>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</si>
  <si>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</si>
  <si>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</si>
  <si>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</si>
  <si>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</si>
  <si>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</si>
  <si>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</si>
  <si>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</si>
  <si>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</si>
  <si>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</si>
  <si>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</si>
  <si>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</si>
  <si>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</si>
  <si>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</si>
  <si>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</si>
  <si>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</si>
  <si>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</si>
  <si>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</si>
  <si>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</si>
  <si>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</si>
  <si>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</si>
  <si>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</si>
  <si>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</si>
  <si>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</si>
  <si>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</si>
  <si>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</si>
  <si>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</si>
  <si>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</si>
  <si>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</si>
  <si>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</si>
  <si>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</si>
  <si>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</si>
  <si>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</si>
  <si>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</si>
  <si>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</si>
  <si>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</si>
  <si>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</si>
  <si>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</si>
  <si>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</si>
  <si>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</si>
  <si>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</si>
  <si>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</si>
  <si>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</si>
  <si>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</si>
  <si>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</si>
  <si>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</si>
  <si>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</si>
  <si>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</si>
  <si>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</si>
  <si>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</si>
  <si>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</si>
  <si>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</si>
  <si>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</si>
  <si>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</si>
  <si>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</si>
  <si>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</si>
  <si>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</si>
  <si>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</si>
  <si>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</si>
  <si>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</si>
  <si>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</si>
  <si>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</si>
  <si>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</si>
  <si>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</si>
  <si>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</si>
  <si>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</si>
  <si>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</si>
  <si>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</si>
  <si>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</si>
  <si>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</si>
  <si>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</si>
  <si>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</si>
  <si>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</si>
  <si>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</si>
  <si>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</si>
  <si>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</si>
  <si>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</si>
  <si>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</si>
  <si>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</si>
  <si>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</si>
  <si>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</si>
  <si>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</si>
  <si>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</si>
  <si>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</si>
  <si>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</si>
  <si>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</si>
  <si>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</si>
  <si>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</si>
  <si>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</si>
  <si>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</si>
  <si>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</si>
  <si>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</si>
  <si>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</si>
  <si>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</si>
  <si>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</si>
  <si>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</si>
  <si>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</si>
  <si>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</si>
  <si>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</si>
  <si>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</si>
  <si>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</si>
  <si>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</si>
  <si>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</si>
  <si>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</si>
  <si>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</si>
  <si>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</si>
  <si>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</si>
  <si>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</si>
  <si>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</si>
  <si>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</si>
  <si>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</si>
  <si>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</si>
  <si>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</si>
  <si>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</si>
  <si>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</si>
  <si>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</si>
  <si>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</si>
  <si>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</si>
  <si>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</si>
  <si>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</si>
  <si>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</si>
  <si>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</si>
  <si>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</si>
  <si>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</si>
  <si>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</si>
  <si>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</si>
  <si>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</si>
  <si>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</si>
  <si>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</si>
  <si>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</si>
  <si>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</si>
  <si>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</si>
  <si>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</si>
  <si>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</si>
  <si>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</si>
  <si>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</si>
  <si>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</si>
  <si>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</si>
  <si>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</si>
  <si>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</si>
  <si>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</si>
  <si>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</si>
  <si>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</si>
  <si>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</si>
  <si>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</si>
  <si>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</si>
  <si>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</si>
  <si>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</si>
  <si>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</si>
  <si>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</si>
  <si>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</si>
  <si>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</si>
  <si>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</si>
  <si>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</si>
  <si>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</si>
  <si>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</si>
  <si>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</si>
  <si>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</si>
  <si>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</si>
  <si>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</si>
  <si>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</si>
  <si>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</si>
  <si>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</si>
  <si>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</si>
  <si>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</si>
  <si>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</si>
  <si>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</si>
  <si>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</si>
  <si>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</si>
  <si>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</si>
  <si>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</si>
  <si>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</si>
  <si>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</si>
  <si>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</si>
  <si>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</si>
  <si>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</si>
  <si>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</si>
  <si>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</si>
  <si>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</si>
  <si>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</si>
  <si>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</si>
  <si>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</si>
  <si>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</si>
  <si>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</si>
  <si>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</si>
  <si>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</si>
  <si>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</si>
  <si>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</si>
  <si>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</si>
  <si>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</si>
  <si>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</si>
  <si>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</si>
  <si>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</si>
  <si>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</si>
  <si>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</si>
  <si>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</si>
  <si>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</si>
  <si>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</si>
  <si>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</si>
  <si>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</si>
  <si>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</si>
  <si>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</si>
  <si>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</si>
  <si>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</si>
  <si>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</si>
  <si>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</si>
  <si>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</si>
  <si>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</si>
  <si>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</si>
  <si>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</si>
  <si>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</si>
  <si>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</si>
  <si>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</si>
  <si>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</si>
  <si>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</si>
  <si>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</si>
  <si>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</si>
  <si>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</si>
  <si>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</si>
  <si>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</si>
  <si>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</si>
  <si>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</si>
  <si>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</si>
  <si>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</si>
  <si>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</si>
  <si>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</si>
  <si>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</si>
  <si>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</si>
  <si>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</si>
  <si>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</si>
  <si>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</si>
  <si>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</si>
  <si>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</si>
  <si>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</si>
  <si>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</si>
  <si>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</si>
  <si>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</si>
  <si>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</si>
  <si>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</si>
  <si>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</si>
  <si>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</si>
  <si>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</si>
  <si>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</si>
  <si>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</si>
  <si>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</si>
  <si>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</si>
  <si>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</si>
  <si>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</si>
  <si>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</si>
  <si>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</si>
  <si>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</si>
  <si>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</si>
  <si>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</si>
  <si>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</si>
  <si>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</si>
  <si>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</si>
  <si>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</si>
  <si>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</si>
  <si>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</si>
  <si>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</si>
  <si>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</si>
  <si>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</si>
  <si>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</si>
  <si>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</si>
  <si>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</si>
  <si>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</si>
  <si>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</si>
  <si>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</si>
  <si>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</si>
  <si>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</si>
  <si>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</si>
  <si>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</si>
  <si>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</si>
  <si>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</si>
  <si>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</si>
  <si>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</si>
  <si>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</si>
  <si>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</si>
  <si>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</si>
  <si>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</si>
  <si>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</si>
  <si>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</si>
  <si>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</si>
  <si>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</si>
  <si>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</si>
  <si>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</si>
  <si>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</si>
  <si>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</si>
  <si>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</si>
  <si>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</si>
  <si>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</si>
  <si>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</si>
  <si>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</si>
  <si>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</si>
  <si>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</si>
  <si>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</si>
  <si>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</si>
  <si>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</si>
  <si>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</si>
  <si>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</si>
  <si>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</si>
  <si>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</si>
  <si>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</si>
  <si>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</si>
  <si>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</si>
  <si>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</si>
  <si>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</si>
  <si>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</si>
  <si>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</si>
  <si>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</si>
  <si>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</si>
  <si>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</si>
  <si>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</si>
  <si>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</si>
  <si>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</si>
  <si>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</si>
  <si>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</si>
  <si>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</si>
  <si>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</si>
  <si>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</si>
  <si>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</si>
  <si>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</si>
  <si>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</si>
  <si>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</si>
  <si>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</si>
  <si>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</si>
  <si>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</si>
  <si>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</si>
  <si>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</si>
  <si>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</si>
  <si>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</si>
  <si>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</si>
  <si>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</si>
  <si>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</si>
  <si>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</si>
  <si>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</si>
  <si>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</si>
  <si>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</si>
  <si>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</si>
  <si>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</si>
  <si>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</si>
  <si>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</si>
  <si>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</si>
  <si>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</si>
  <si>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</si>
  <si>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</si>
  <si>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</si>
  <si>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</si>
  <si>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</si>
  <si>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</si>
  <si>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</si>
  <si>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</si>
  <si>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</si>
  <si>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</si>
  <si>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</si>
  <si>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</si>
  <si>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</si>
  <si>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</si>
  <si>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</si>
  <si>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</si>
  <si>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</si>
  <si>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</si>
  <si>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</si>
  <si>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</si>
  <si>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</si>
  <si>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</si>
  <si>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</si>
  <si>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</si>
  <si>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</si>
  <si>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</si>
  <si>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</si>
  <si>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</si>
  <si>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</si>
  <si>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</si>
  <si>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</si>
  <si>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</si>
  <si>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</si>
  <si>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</si>
  <si>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</si>
  <si>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</si>
  <si>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</si>
  <si>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</si>
  <si>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</si>
  <si>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</si>
  <si>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</si>
  <si>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</si>
  <si>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</si>
  <si>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</si>
  <si>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</si>
  <si>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</si>
  <si>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</si>
  <si>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</si>
  <si>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</si>
  <si>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</si>
  <si>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</si>
  <si>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</si>
  <si>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</si>
  <si>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</si>
  <si>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</si>
  <si>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</si>
  <si>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</si>
  <si>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</si>
  <si>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</si>
  <si>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</si>
  <si>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</si>
  <si>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</si>
  <si>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</si>
  <si>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</si>
  <si>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</si>
  <si>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</si>
  <si>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</si>
  <si>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</si>
  <si>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</si>
  <si>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</si>
  <si>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</si>
  <si>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</si>
  <si>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</si>
  <si>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</si>
  <si>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</si>
  <si>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</si>
  <si>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</si>
  <si>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</si>
  <si>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</si>
  <si>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</si>
  <si>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</si>
  <si>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</si>
  <si>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</si>
  <si>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</si>
  <si>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</si>
  <si>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</si>
  <si>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</si>
  <si>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</si>
  <si>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</si>
  <si>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</si>
  <si>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</si>
  <si>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</si>
  <si>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</si>
  <si>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</si>
  <si>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</si>
  <si>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</si>
  <si>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</si>
  <si>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</si>
  <si>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</si>
  <si>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</si>
  <si>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</si>
  <si>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</si>
  <si>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</si>
  <si>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</si>
  <si>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</si>
  <si>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</si>
  <si>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</si>
  <si>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</si>
  <si>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</si>
  <si>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</si>
  <si>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</si>
  <si>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</si>
  <si>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</si>
  <si>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</si>
  <si>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</si>
  <si>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</si>
  <si>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</si>
  <si>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</si>
  <si>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</si>
  <si>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</si>
  <si>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</si>
  <si>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</si>
  <si>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</si>
  <si>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</si>
  <si>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</si>
  <si>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</si>
  <si>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</si>
  <si>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</si>
  <si>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</si>
  <si>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</si>
  <si>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</si>
  <si>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</si>
  <si>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</si>
  <si>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</si>
  <si>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</si>
  <si>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</si>
  <si>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</si>
  <si>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</si>
  <si>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</si>
  <si>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</si>
  <si>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</si>
  <si>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</si>
  <si>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</si>
  <si>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</si>
  <si>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</si>
  <si>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</si>
  <si>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</si>
  <si>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</si>
  <si>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</si>
  <si>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</si>
  <si>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</si>
  <si>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</si>
  <si>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</si>
  <si>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</si>
  <si>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</si>
  <si>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</si>
  <si>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</si>
  <si>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</si>
  <si>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</si>
  <si>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</si>
  <si>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</si>
  <si>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</si>
  <si>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</si>
  <si>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</si>
  <si>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</si>
  <si>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</si>
  <si>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</si>
  <si>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</si>
  <si>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</si>
  <si>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</si>
  <si>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</si>
  <si>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</si>
  <si>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</si>
  <si>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</si>
  <si>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</si>
  <si>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</si>
  <si>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</si>
  <si>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</si>
  <si>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</si>
  <si>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</si>
  <si>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</si>
  <si>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</si>
  <si>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</si>
  <si>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</si>
  <si>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</si>
  <si>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</si>
  <si>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</si>
  <si>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</si>
  <si>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</si>
  <si>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</si>
  <si>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</si>
  <si>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</si>
  <si>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</si>
  <si>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</si>
  <si>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</si>
  <si>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</si>
  <si>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</si>
  <si>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</si>
  <si>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</si>
  <si>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</si>
  <si>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</si>
  <si>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</si>
  <si>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</si>
  <si>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</si>
  <si>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</si>
  <si>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</si>
  <si>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</si>
  <si>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</si>
  <si>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</si>
  <si>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</si>
  <si>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</si>
  <si>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</si>
  <si>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</si>
  <si>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</si>
  <si>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</si>
  <si>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</si>
  <si>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</si>
  <si>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</si>
  <si>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</si>
  <si>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</si>
  <si>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</si>
  <si>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</si>
  <si>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</si>
  <si>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</si>
  <si>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</si>
  <si>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</si>
  <si>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</si>
  <si>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</si>
  <si>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</si>
  <si>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</si>
  <si>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</si>
  <si>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</si>
  <si>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</si>
  <si>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</si>
  <si>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</si>
  <si>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</si>
  <si>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</si>
  <si>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</si>
  <si>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</si>
  <si>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</si>
  <si>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</si>
  <si>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</si>
  <si>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</si>
  <si>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</si>
  <si>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</si>
  <si>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</si>
  <si>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</si>
  <si>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</si>
  <si>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</si>
  <si>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</si>
  <si>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</si>
  <si>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</si>
  <si>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</si>
  <si>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</si>
  <si>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</si>
  <si>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</si>
  <si>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</si>
  <si>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</si>
  <si>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</si>
  <si>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</si>
  <si>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</si>
  <si>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</si>
  <si>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</si>
  <si>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</si>
  <si>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</si>
  <si>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</si>
  <si>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</si>
  <si>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</si>
  <si>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</si>
  <si>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</si>
  <si>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</si>
  <si>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</si>
  <si>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</si>
  <si>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</si>
  <si>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</si>
  <si>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</si>
  <si>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</si>
  <si>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</si>
  <si>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</si>
  <si>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</si>
  <si>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</si>
  <si>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</si>
  <si>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</si>
  <si>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</si>
  <si>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</si>
  <si>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</si>
  <si>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</si>
  <si>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</si>
  <si>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</si>
  <si>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</si>
  <si>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</si>
  <si>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</si>
  <si>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</si>
  <si>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</si>
  <si>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</si>
  <si>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</si>
  <si>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</si>
  <si>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</si>
  <si>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</si>
  <si>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</si>
  <si>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</si>
  <si>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</si>
  <si>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</si>
  <si>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</si>
  <si>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</si>
  <si>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</si>
  <si>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</si>
  <si>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</si>
  <si>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</si>
  <si>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</si>
  <si>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</si>
  <si>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</si>
  <si>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</si>
  <si>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</si>
  <si>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</si>
  <si>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</si>
  <si>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</si>
  <si>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</si>
  <si>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</si>
  <si>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</si>
  <si>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</si>
  <si>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</si>
  <si>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</si>
  <si>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</si>
  <si>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</si>
  <si>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</si>
  <si>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</si>
  <si>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</si>
  <si>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</si>
  <si>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</si>
  <si>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</si>
  <si>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</si>
  <si>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</si>
  <si>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</si>
  <si>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</si>
  <si>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</si>
  <si>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</si>
  <si>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</si>
  <si>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</si>
  <si>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</si>
  <si>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</si>
  <si>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</si>
  <si>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</si>
  <si>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</si>
  <si>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</si>
  <si>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</si>
  <si>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</si>
  <si>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</si>
  <si>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</si>
  <si>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</si>
  <si>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</si>
  <si>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</si>
  <si>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</si>
  <si>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</si>
  <si>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</si>
  <si>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</si>
  <si>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</si>
  <si>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</si>
  <si>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</si>
  <si>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</si>
  <si>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</si>
  <si>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</si>
  <si>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</si>
  <si>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</si>
  <si>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</si>
  <si>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</si>
  <si>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</si>
  <si>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</si>
  <si>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</si>
  <si>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</si>
  <si>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</si>
  <si>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</si>
  <si>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</si>
  <si>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</si>
  <si>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</si>
  <si>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</si>
  <si>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</si>
  <si>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</si>
  <si>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</si>
  <si>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</si>
  <si>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</si>
  <si>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</si>
  <si>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</si>
  <si>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</si>
  <si>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</si>
  <si>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</si>
  <si>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</si>
  <si>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</si>
  <si>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</si>
  <si>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</si>
  <si>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</si>
  <si>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</si>
  <si>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</si>
  <si>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</si>
  <si>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</si>
  <si>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</si>
  <si>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</si>
  <si>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</si>
  <si>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</si>
  <si>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</si>
  <si>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</si>
  <si>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</si>
  <si>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</si>
  <si>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</si>
  <si>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</si>
  <si>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</si>
  <si>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</si>
  <si>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</si>
  <si>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</si>
  <si>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</si>
  <si>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</si>
  <si>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</si>
  <si>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</si>
  <si>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</si>
  <si>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</si>
  <si>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</si>
  <si>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</si>
  <si>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</si>
  <si>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</si>
  <si>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</si>
  <si>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</si>
  <si>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</si>
  <si>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</si>
  <si>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</si>
  <si>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</si>
  <si>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</si>
  <si>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2020-8-10000185</t>
  </si>
  <si>
    <t>prestar los servicios de educacion inicialen el marco de la atencion integral en centro de desarrollo infantil  CDI de conformidad con el manual opertativo de la modalidad institucional el lineamiento tecnico para la atencion  a la primera infancia  y las directrices establecidad por el ICBF, en armonia con la politica de estado  opara el desarrollo integral  de la primera infancia de Cero a Siempre  prestar los servicios de educacion inicial  en el marco de la atencion integral  en desarrollo infantil en medio familiar DIMF  de conformidad ene el manual operativo  d ela modalidad familiar  el lineamiento tecnico para la  atencion a la primera infancia  y las directrices establecidad por el ICBF  en armonia con la politica de estado  para el desarrollo integral de la primera infancia de Cero a Siempre.</t>
  </si>
  <si>
    <t>FIDASVU</t>
  </si>
  <si>
    <t>IEMAR</t>
  </si>
  <si>
    <t>FUNPOCODIG</t>
  </si>
  <si>
    <t>COOASOPEN</t>
  </si>
  <si>
    <t>INSTITUTO MIXTO LAS MORAS</t>
  </si>
  <si>
    <t>439</t>
  </si>
  <si>
    <t>198</t>
  </si>
  <si>
    <t>291</t>
  </si>
  <si>
    <t>287</t>
  </si>
  <si>
    <t>001</t>
  </si>
  <si>
    <t>010</t>
  </si>
  <si>
    <t>007</t>
  </si>
  <si>
    <t>004</t>
  </si>
  <si>
    <t>014</t>
  </si>
  <si>
    <t>002</t>
  </si>
  <si>
    <t>Brindar educación inicial en el marco de la atención integral a niñas y niños y (mujeres gestantes, cuando aplique) en 1469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20  meses o proporcional por fracción de año contratado para el servicio de HCB FAMILIA MUJER E INFANCIA –FAMI</t>
  </si>
  <si>
    <t>Brindar educación inicial en el marco de la atención integral a niñas y niños en 1384 cupos, en los servicios CDI- DE LA MODALIDAD INSTITUCIONAL y DESARROLLO INFANTIL EN MEDIO FAMILIAR -DIMF- DE LA MODALIDAD FAMILIAR , a partir de la fecha definida por el ICBF, en las UDS correspondientes al Centro Zonal Hipódromo, de la Regional Atlántico, garantizando 190 días de atención por año calendario o proporcional por fracción de año contratado para el servicio Centro de Desarrollo Infantil - CDI, y 9,5 meses de atención por año calendario o proporcional por fracción de año contratado para el servicio Desarrollo Infantil en Medio Familiar -DIMF</t>
  </si>
  <si>
    <t>Brindar educación inicial en el marco de la atención integral a niñas y niños y (mujeres gestantes, cuando aplique) en 663 cupos, en los servicios, a partir de la fecha definida por el ICBF, en las UDS correspondientes al Centro Zonal Hipodromo, de la Regional Atlantico, garantizando 200 días de atención por año calendario o proporcional por fracción de año contratado para los servicios de HCB, HCB AGRUPADO y 10.5 meses o proporcional por fracción de año contratado para el servicio de HCB FAMILIA MUJER E INFANCIA –FAMI</t>
  </si>
  <si>
    <t xml:space="preserve">PRESTAR ATENCION INTEGRAL DE NIÑOS Y NIÑAS  A TRAVES DE LOS COMPONENTES DE LA SALUD  Y NUTRICION PEDAGOGICO COMPONENTE PSICOSOCIAL FAMILIA COMUNIDADES Y REDES AMBIENTE EDUCATIVOS Y PROTECTORES Y TALENTO HUMANO </t>
  </si>
  <si>
    <t>PRESTACION DEL SERVICIO A LA EDUCACION INICIAL  BRINDANDOLES  LA ATENCION AL CUIDADO Y NUTRICION A LOS NIÑOS Y NIÑAS MENORES DE 5 AÑOS MUNICIPIO SOLEDAD</t>
  </si>
  <si>
    <t>BRINDAR ATENCION INTEGRAL  EN EDUCACION INICIAL CUIDADO Y  NUTRICION A LOS NIÑOS Y NIÑAS MENORES DE 5 AÑOS  EN SITUCACION DE DESPLAZAMIENTO EN EL MUNICIPIO DE SOLEDAD ATLANTICO</t>
  </si>
  <si>
    <t>FORTALECER LAS CAPACIDADES DE LAS FAMILIAS PARA LA PROTECCION INTEGRAL DE LOS NIÑOS NIÑAS Y ADOLECENTES RESTABLECIENDOLES LOS DERECHOS CON ALTOS RIESGOS DE VULNERACION</t>
  </si>
  <si>
    <t>PRESTAR ATENCION INTEGRAL  EN EDUCACION INICIAL  CUIDADO Y NUTRICION  A LOS NIÑOS Y NIÑAS  MENORES DE 5 AÑOS  EN SITUACION DE VULNERABILIDAD.</t>
  </si>
  <si>
    <t xml:space="preserve">PRESTAR ATENCION INTEGRAL DE LOS  NIÑOS  Y NIÑAS  MENORES DE 5 AÑOS  EN CONDICION DE VULNERABILIDAD </t>
  </si>
  <si>
    <t>BRINDAR ATENCION ESPECIALIZADA NNA Y SU FAMILIA YREDES VINCULARES  QUE ENFRENTAN SITUACIONES DE GRAVE DETERIORO EN LAS RELACIONES FAMILIARES ABUSO SEXUAL VIOLENCIA SEXUAL INTRAFAMILIAR</t>
  </si>
  <si>
    <t>JUDITH PACHECO RUSSO</t>
  </si>
  <si>
    <t xml:space="preserve">CRA 32 N 23 A 03      BARRIO HIPODROMO </t>
  </si>
  <si>
    <t>CRA 50 N 80 273</t>
  </si>
  <si>
    <t>JUPARU8@HOTMAIL.COM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</si>
</sst>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 fillId="3" borderId="33" xfId="1" applyNumberFormat="1" applyFont="1" applyFill="1" applyBorder="1" applyAlignment="1" applyProtection="1">
      <alignment vertical="center"/>
      <protection locked="0"/>
    </xf>
    <xf numFmtId="165" fontId="3" fillId="3" borderId="33"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wrapText="1"/>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4000000}"/>
    <cellStyle name="Percent"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60" zoomScaleNormal="60" zoomScaleSheetLayoutView="40" zoomScalePageLayoutView="40" workbookViewId="0">
      <selection activeCell="F183" sqref="F183"/>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7" t="str">
        <f>HYPERLINK("#MI_Oferente_Singular!A114","CAPACIDAD RESIDUAL")</f>
        <v>CAPACIDAD RESIDUAL</v>
      </c>
      <c r="F8" s="178"/>
      <c r="G8" s="179"/>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7" t="str">
        <f>HYPERLINK("#MI_Oferente_Singular!A162","TALENTO HUMANO")</f>
        <v>TALENTO HUMANO</v>
      </c>
      <c r="F9" s="178"/>
      <c r="G9" s="179"/>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7" t="str">
        <f>HYPERLINK("#MI_Oferente_Singular!F162","INFRAESTRUCTURA")</f>
        <v>INFRAESTRUCTURA</v>
      </c>
      <c r="F10" s="178"/>
      <c r="G10" s="179"/>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3" t="s">
        <v>163</v>
      </c>
      <c r="I15" s="32" t="s">
        <v>2624</v>
      </c>
      <c r="J15" s="108" t="s">
        <v>2626</v>
      </c>
      <c r="L15" s="203" t="s">
        <v>8</v>
      </c>
      <c r="M15" s="20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29" t="s">
        <v>11</v>
      </c>
      <c r="J19" s="130" t="s">
        <v>10</v>
      </c>
      <c r="K19" s="130" t="s">
        <v>2609</v>
      </c>
      <c r="L19" s="130" t="s">
        <v>1161</v>
      </c>
      <c r="M19" s="130" t="s">
        <v>1162</v>
      </c>
      <c r="N19" s="131" t="s">
        <v>2610</v>
      </c>
      <c r="O19" s="126"/>
      <c r="Q19" s="51"/>
      <c r="R19" s="51"/>
    </row>
    <row r="20" spans="1:23" ht="30" customHeight="1" x14ac:dyDescent="0.25">
      <c r="A20" s="9"/>
      <c r="B20" s="109">
        <v>806016277</v>
      </c>
      <c r="C20" s="5"/>
      <c r="D20" s="73"/>
      <c r="E20" s="5"/>
      <c r="F20" s="5"/>
      <c r="G20" s="5"/>
      <c r="H20" s="180"/>
      <c r="I20" s="113" t="s">
        <v>163</v>
      </c>
      <c r="J20" s="113" t="s">
        <v>183</v>
      </c>
      <c r="K20" s="164">
        <v>5985400024</v>
      </c>
      <c r="L20" s="165">
        <v>44197</v>
      </c>
      <c r="M20" s="165">
        <v>44561</v>
      </c>
      <c r="N20" s="124">
        <f>+(M20-L20)/30</f>
        <v>12.133333333333333</v>
      </c>
      <c r="O20" s="127"/>
      <c r="U20" s="123"/>
      <c r="V20" s="105">
        <f ca="1">NOW()</f>
        <v>44194.599222222219</v>
      </c>
      <c r="W20" s="105">
        <f ca="1">NOW()</f>
        <v>44194.599222222219</v>
      </c>
    </row>
    <row r="21" spans="1:23" ht="30" customHeight="1" outlineLevel="1" x14ac:dyDescent="0.25">
      <c r="A21" s="9"/>
      <c r="B21" s="71"/>
      <c r="C21" s="5"/>
      <c r="D21" s="5"/>
      <c r="E21" s="5"/>
      <c r="F21" s="5"/>
      <c r="G21" s="5"/>
      <c r="H21" s="70"/>
      <c r="I21" s="136"/>
      <c r="J21" s="137"/>
      <c r="K21" s="138"/>
      <c r="L21" s="139"/>
      <c r="M21" s="139"/>
      <c r="N21" s="124">
        <f t="shared" ref="N21:N35" si="0">+(M21-L21)/30</f>
        <v>0</v>
      </c>
      <c r="O21" s="128"/>
    </row>
    <row r="22" spans="1:23" ht="30" customHeight="1" outlineLevel="1" x14ac:dyDescent="0.25">
      <c r="A22" s="9"/>
      <c r="B22" s="71"/>
      <c r="C22" s="5"/>
      <c r="D22" s="5"/>
      <c r="E22" s="5"/>
      <c r="F22" s="5"/>
      <c r="G22" s="5"/>
      <c r="H22" s="70"/>
      <c r="I22" s="136"/>
      <c r="J22" s="137"/>
      <c r="K22" s="138"/>
      <c r="L22" s="139"/>
      <c r="M22" s="139"/>
      <c r="N22" s="125">
        <f t="shared" ref="N22:N33" si="1">+(M22-L22)/30</f>
        <v>0</v>
      </c>
      <c r="O22" s="128"/>
    </row>
    <row r="23" spans="1:23" ht="30" customHeight="1" outlineLevel="1" x14ac:dyDescent="0.25">
      <c r="A23" s="9"/>
      <c r="B23" s="101"/>
      <c r="C23" s="21"/>
      <c r="D23" s="21"/>
      <c r="E23" s="21"/>
      <c r="F23" s="5"/>
      <c r="G23" s="5"/>
      <c r="H23" s="70"/>
      <c r="I23" s="136"/>
      <c r="J23" s="137"/>
      <c r="K23" s="138"/>
      <c r="L23" s="139"/>
      <c r="M23" s="139"/>
      <c r="N23" s="125">
        <f t="shared" si="1"/>
        <v>0</v>
      </c>
      <c r="O23" s="128"/>
      <c r="Q23" s="104"/>
      <c r="R23" s="55"/>
      <c r="S23" s="105"/>
      <c r="T23" s="105"/>
    </row>
    <row r="24" spans="1:23" ht="30" customHeight="1" outlineLevel="1" x14ac:dyDescent="0.25">
      <c r="A24" s="9"/>
      <c r="B24" s="101"/>
      <c r="C24" s="21"/>
      <c r="D24" s="21"/>
      <c r="E24" s="21"/>
      <c r="F24" s="5"/>
      <c r="G24" s="5"/>
      <c r="H24" s="70"/>
      <c r="I24" s="136"/>
      <c r="J24" s="137"/>
      <c r="K24" s="138"/>
      <c r="L24" s="139"/>
      <c r="M24" s="139"/>
      <c r="N24" s="125">
        <f t="shared" si="1"/>
        <v>0</v>
      </c>
      <c r="O24" s="128"/>
    </row>
    <row r="25" spans="1:23" ht="30" customHeight="1" outlineLevel="1" x14ac:dyDescent="0.25">
      <c r="A25" s="9"/>
      <c r="B25" s="101"/>
      <c r="C25" s="21"/>
      <c r="D25" s="21"/>
      <c r="E25" s="21"/>
      <c r="F25" s="5"/>
      <c r="G25" s="5"/>
      <c r="H25" s="70"/>
      <c r="I25" s="136"/>
      <c r="J25" s="137"/>
      <c r="K25" s="138"/>
      <c r="L25" s="139"/>
      <c r="M25" s="139"/>
      <c r="N25" s="125">
        <f t="shared" si="1"/>
        <v>0</v>
      </c>
      <c r="O25" s="128"/>
    </row>
    <row r="26" spans="1:23" ht="30" customHeight="1" outlineLevel="1" x14ac:dyDescent="0.25">
      <c r="A26" s="9"/>
      <c r="B26" s="101"/>
      <c r="C26" s="21"/>
      <c r="D26" s="21"/>
      <c r="E26" s="21"/>
      <c r="F26" s="5"/>
      <c r="G26" s="5"/>
      <c r="H26" s="70"/>
      <c r="I26" s="136"/>
      <c r="J26" s="137"/>
      <c r="K26" s="138"/>
      <c r="L26" s="139"/>
      <c r="M26" s="139"/>
      <c r="N26" s="125">
        <f t="shared" si="1"/>
        <v>0</v>
      </c>
      <c r="O26" s="128"/>
    </row>
    <row r="27" spans="1:23" ht="30" customHeight="1" outlineLevel="1" x14ac:dyDescent="0.25">
      <c r="A27" s="9"/>
      <c r="B27" s="101"/>
      <c r="C27" s="21"/>
      <c r="D27" s="21"/>
      <c r="E27" s="21"/>
      <c r="F27" s="5"/>
      <c r="G27" s="5"/>
      <c r="H27" s="70"/>
      <c r="I27" s="136"/>
      <c r="J27" s="137"/>
      <c r="K27" s="138"/>
      <c r="L27" s="139"/>
      <c r="M27" s="139"/>
      <c r="N27" s="125">
        <f t="shared" si="1"/>
        <v>0</v>
      </c>
      <c r="O27" s="128"/>
    </row>
    <row r="28" spans="1:23" ht="30" customHeight="1" outlineLevel="1" x14ac:dyDescent="0.25">
      <c r="A28" s="9"/>
      <c r="B28" s="101"/>
      <c r="C28" s="21"/>
      <c r="D28" s="21"/>
      <c r="E28" s="21"/>
      <c r="F28" s="5"/>
      <c r="G28" s="5"/>
      <c r="H28" s="70"/>
      <c r="I28" s="136"/>
      <c r="J28" s="137"/>
      <c r="K28" s="138"/>
      <c r="L28" s="139"/>
      <c r="M28" s="139"/>
      <c r="N28" s="125">
        <f t="shared" si="1"/>
        <v>0</v>
      </c>
      <c r="O28" s="128"/>
    </row>
    <row r="29" spans="1:23" ht="30" customHeight="1" outlineLevel="1" x14ac:dyDescent="0.25">
      <c r="A29" s="9"/>
      <c r="B29" s="71"/>
      <c r="C29" s="5"/>
      <c r="D29" s="5"/>
      <c r="E29" s="5"/>
      <c r="F29" s="5"/>
      <c r="G29" s="5"/>
      <c r="H29" s="70"/>
      <c r="I29" s="136"/>
      <c r="J29" s="137"/>
      <c r="K29" s="138"/>
      <c r="L29" s="139"/>
      <c r="M29" s="139"/>
      <c r="N29" s="125">
        <f t="shared" si="1"/>
        <v>0</v>
      </c>
      <c r="O29" s="128"/>
    </row>
    <row r="30" spans="1:23" ht="30" customHeight="1" outlineLevel="1" x14ac:dyDescent="0.25">
      <c r="A30" s="9"/>
      <c r="B30" s="71"/>
      <c r="C30" s="5"/>
      <c r="D30" s="5"/>
      <c r="E30" s="5"/>
      <c r="F30" s="5"/>
      <c r="G30" s="5"/>
      <c r="H30" s="70"/>
      <c r="I30" s="136"/>
      <c r="J30" s="137"/>
      <c r="K30" s="138"/>
      <c r="L30" s="139"/>
      <c r="M30" s="139"/>
      <c r="N30" s="125">
        <f t="shared" si="1"/>
        <v>0</v>
      </c>
      <c r="O30" s="128"/>
    </row>
    <row r="31" spans="1:23" ht="30" customHeight="1" outlineLevel="1" x14ac:dyDescent="0.25">
      <c r="A31" s="9"/>
      <c r="B31" s="71"/>
      <c r="C31" s="5"/>
      <c r="D31" s="5"/>
      <c r="E31" s="5"/>
      <c r="F31" s="5"/>
      <c r="G31" s="5"/>
      <c r="H31" s="70"/>
      <c r="I31" s="136"/>
      <c r="J31" s="137"/>
      <c r="K31" s="138"/>
      <c r="L31" s="139"/>
      <c r="M31" s="139"/>
      <c r="N31" s="125">
        <f t="shared" si="1"/>
        <v>0</v>
      </c>
      <c r="O31" s="128"/>
    </row>
    <row r="32" spans="1:23" ht="30" customHeight="1" outlineLevel="1" x14ac:dyDescent="0.25">
      <c r="A32" s="9"/>
      <c r="B32" s="71"/>
      <c r="C32" s="5"/>
      <c r="D32" s="5"/>
      <c r="E32" s="5"/>
      <c r="F32" s="5"/>
      <c r="G32" s="5"/>
      <c r="H32" s="70"/>
      <c r="I32" s="136"/>
      <c r="J32" s="137"/>
      <c r="K32" s="138"/>
      <c r="L32" s="139"/>
      <c r="M32" s="139"/>
      <c r="N32" s="125">
        <f t="shared" si="1"/>
        <v>0</v>
      </c>
      <c r="O32" s="128"/>
    </row>
    <row r="33" spans="1:16" ht="30" customHeight="1" outlineLevel="1" x14ac:dyDescent="0.25">
      <c r="A33" s="9"/>
      <c r="B33" s="71"/>
      <c r="C33" s="5"/>
      <c r="D33" s="5"/>
      <c r="E33" s="5"/>
      <c r="F33" s="5"/>
      <c r="G33" s="5"/>
      <c r="H33" s="70"/>
      <c r="I33" s="136"/>
      <c r="J33" s="137"/>
      <c r="K33" s="138"/>
      <c r="L33" s="139"/>
      <c r="M33" s="139"/>
      <c r="N33" s="125">
        <f t="shared" si="1"/>
        <v>0</v>
      </c>
      <c r="O33" s="128"/>
    </row>
    <row r="34" spans="1:16" ht="30" customHeight="1" outlineLevel="1" x14ac:dyDescent="0.25">
      <c r="A34" s="9"/>
      <c r="B34" s="71"/>
      <c r="C34" s="5"/>
      <c r="D34" s="5"/>
      <c r="E34" s="5"/>
      <c r="F34" s="5"/>
      <c r="G34" s="5"/>
      <c r="H34" s="70"/>
      <c r="I34" s="136"/>
      <c r="J34" s="137"/>
      <c r="K34" s="138"/>
      <c r="L34" s="139"/>
      <c r="M34" s="139"/>
      <c r="N34" s="125">
        <f t="shared" si="0"/>
        <v>0</v>
      </c>
      <c r="O34" s="128"/>
    </row>
    <row r="35" spans="1:16" ht="30" customHeight="1" outlineLevel="1" x14ac:dyDescent="0.25">
      <c r="A35" s="9"/>
      <c r="B35" s="71"/>
      <c r="C35" s="5"/>
      <c r="D35" s="5"/>
      <c r="E35" s="5"/>
      <c r="F35" s="5"/>
      <c r="G35" s="5"/>
      <c r="H35" s="70"/>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18"/>
      <c r="I37" s="119"/>
      <c r="J37" s="119"/>
      <c r="K37" s="119"/>
      <c r="L37" s="119"/>
      <c r="M37" s="119"/>
      <c r="N37" s="119"/>
      <c r="O37" s="120"/>
    </row>
    <row r="38" spans="1:16" ht="21" customHeight="1" x14ac:dyDescent="0.25">
      <c r="A38" s="9"/>
      <c r="B38" s="172" t="str">
        <f>VLOOKUP(B20,EAS!A2:B1439,2,0)</f>
        <v>FUNDACION RESTAURAR</v>
      </c>
      <c r="C38" s="172"/>
      <c r="D38" s="172"/>
      <c r="E38" s="172"/>
      <c r="F38" s="172"/>
      <c r="G38" s="5"/>
      <c r="H38" s="121"/>
      <c r="I38" s="184" t="s">
        <v>7</v>
      </c>
      <c r="J38" s="184"/>
      <c r="K38" s="184"/>
      <c r="L38" s="184"/>
      <c r="M38" s="184"/>
      <c r="N38" s="184"/>
      <c r="O38" s="122"/>
    </row>
    <row r="39" spans="1:16" ht="42.95" customHeight="1" thickBot="1" x14ac:dyDescent="0.3">
      <c r="A39" s="10"/>
      <c r="B39" s="11"/>
      <c r="C39" s="11"/>
      <c r="D39" s="11"/>
      <c r="E39" s="11"/>
      <c r="F39" s="11"/>
      <c r="G39" s="11"/>
      <c r="H39" s="10"/>
      <c r="I39" s="216" t="s">
        <v>2677</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14" t="s">
        <v>2664</v>
      </c>
      <c r="C48" s="116" t="s">
        <v>31</v>
      </c>
      <c r="D48" s="113" t="s">
        <v>2683</v>
      </c>
      <c r="E48" s="166">
        <v>44166</v>
      </c>
      <c r="F48" s="166">
        <v>44773</v>
      </c>
      <c r="G48" s="147">
        <f>IF(AND(E48&lt;&gt;"",F48&lt;&gt;""),((F48-E48)/30),"")</f>
        <v>20.233333333333334</v>
      </c>
      <c r="H48" s="167" t="s">
        <v>2693</v>
      </c>
      <c r="I48" s="113" t="s">
        <v>163</v>
      </c>
      <c r="J48" s="113" t="s">
        <v>183</v>
      </c>
      <c r="K48" s="115">
        <v>5598478125</v>
      </c>
      <c r="L48" s="110" t="s">
        <v>1148</v>
      </c>
      <c r="M48" s="111">
        <v>1</v>
      </c>
      <c r="N48" s="116" t="s">
        <v>1151</v>
      </c>
      <c r="O48" s="116" t="s">
        <v>1148</v>
      </c>
      <c r="P48" s="78"/>
    </row>
    <row r="49" spans="1:16" s="6" customFormat="1" ht="24.75" customHeight="1" x14ac:dyDescent="0.25">
      <c r="A49" s="132">
        <v>2</v>
      </c>
      <c r="B49" s="114" t="s">
        <v>2664</v>
      </c>
      <c r="C49" s="116" t="s">
        <v>31</v>
      </c>
      <c r="D49" s="113" t="s">
        <v>2684</v>
      </c>
      <c r="E49" s="166">
        <v>43887</v>
      </c>
      <c r="F49" s="166">
        <v>44196</v>
      </c>
      <c r="G49" s="147">
        <f t="shared" ref="G49:G50" si="2">IF(AND(E49&lt;&gt;"",F49&lt;&gt;""),((F49-E49)/30),"")</f>
        <v>10.3</v>
      </c>
      <c r="H49" s="167" t="s">
        <v>2694</v>
      </c>
      <c r="I49" s="113" t="s">
        <v>163</v>
      </c>
      <c r="J49" s="113" t="s">
        <v>183</v>
      </c>
      <c r="K49" s="115">
        <v>4739239991</v>
      </c>
      <c r="L49" s="110" t="s">
        <v>1148</v>
      </c>
      <c r="M49" s="111">
        <v>1</v>
      </c>
      <c r="N49" s="116" t="s">
        <v>1151</v>
      </c>
      <c r="O49" s="116" t="s">
        <v>1148</v>
      </c>
      <c r="P49" s="78"/>
    </row>
    <row r="50" spans="1:16" s="6" customFormat="1" ht="24.75" customHeight="1" x14ac:dyDescent="0.25">
      <c r="A50" s="132">
        <v>3</v>
      </c>
      <c r="B50" s="114" t="s">
        <v>2664</v>
      </c>
      <c r="C50" s="116" t="s">
        <v>31</v>
      </c>
      <c r="D50" s="113" t="s">
        <v>2685</v>
      </c>
      <c r="E50" s="166">
        <v>43922</v>
      </c>
      <c r="F50" s="166">
        <v>44165</v>
      </c>
      <c r="G50" s="147">
        <f t="shared" si="2"/>
        <v>8.1</v>
      </c>
      <c r="H50" s="167" t="s">
        <v>2695</v>
      </c>
      <c r="I50" s="113" t="s">
        <v>163</v>
      </c>
      <c r="J50" s="113" t="s">
        <v>183</v>
      </c>
      <c r="K50" s="115">
        <v>1055075080</v>
      </c>
      <c r="L50" s="116" t="s">
        <v>1148</v>
      </c>
      <c r="M50" s="111">
        <v>1</v>
      </c>
      <c r="N50" s="116" t="s">
        <v>2634</v>
      </c>
      <c r="O50" s="116" t="s">
        <v>1148</v>
      </c>
      <c r="P50" s="78"/>
    </row>
    <row r="51" spans="1:16" s="6" customFormat="1" ht="24.75" customHeight="1" outlineLevel="1" x14ac:dyDescent="0.25">
      <c r="A51" s="132">
        <v>4</v>
      </c>
      <c r="B51" s="114" t="s">
        <v>2664</v>
      </c>
      <c r="C51" s="116" t="s">
        <v>31</v>
      </c>
      <c r="D51" s="113" t="s">
        <v>2686</v>
      </c>
      <c r="E51" s="166">
        <v>43922</v>
      </c>
      <c r="F51" s="166">
        <v>44165</v>
      </c>
      <c r="G51" s="147">
        <f t="shared" ref="G51:G107" si="3">IF(AND(E51&lt;&gt;"",F51&lt;&gt;""),((F51-E51)/30),"")</f>
        <v>8.1</v>
      </c>
      <c r="H51" s="167" t="s">
        <v>2695</v>
      </c>
      <c r="I51" s="113" t="s">
        <v>163</v>
      </c>
      <c r="J51" s="113" t="s">
        <v>183</v>
      </c>
      <c r="K51" s="115">
        <v>1069707160</v>
      </c>
      <c r="L51" s="116" t="s">
        <v>1148</v>
      </c>
      <c r="M51" s="111">
        <v>1</v>
      </c>
      <c r="N51" s="116" t="s">
        <v>2634</v>
      </c>
      <c r="O51" s="116" t="s">
        <v>1148</v>
      </c>
      <c r="P51" s="78"/>
    </row>
    <row r="52" spans="1:16" s="7" customFormat="1" ht="24.75" customHeight="1" outlineLevel="1" x14ac:dyDescent="0.25">
      <c r="A52" s="133">
        <v>5</v>
      </c>
      <c r="B52" s="114" t="s">
        <v>2679</v>
      </c>
      <c r="C52" s="116" t="s">
        <v>32</v>
      </c>
      <c r="D52" s="113" t="s">
        <v>2691</v>
      </c>
      <c r="E52" s="166">
        <v>43471</v>
      </c>
      <c r="F52" s="166">
        <v>43821</v>
      </c>
      <c r="G52" s="147">
        <f t="shared" si="3"/>
        <v>11.666666666666666</v>
      </c>
      <c r="H52" s="167" t="s">
        <v>2697</v>
      </c>
      <c r="I52" s="113" t="s">
        <v>163</v>
      </c>
      <c r="J52" s="113" t="s">
        <v>183</v>
      </c>
      <c r="K52" s="112">
        <v>250000000</v>
      </c>
      <c r="L52" s="116" t="s">
        <v>1148</v>
      </c>
      <c r="M52" s="111">
        <v>1</v>
      </c>
      <c r="N52" s="116" t="s">
        <v>2634</v>
      </c>
      <c r="O52" s="116" t="s">
        <v>1148</v>
      </c>
      <c r="P52" s="79"/>
    </row>
    <row r="53" spans="1:16" s="7" customFormat="1" ht="24.75" customHeight="1" outlineLevel="1" x14ac:dyDescent="0.25">
      <c r="A53" s="133">
        <v>6</v>
      </c>
      <c r="B53" s="114" t="s">
        <v>2678</v>
      </c>
      <c r="C53" s="116" t="s">
        <v>32</v>
      </c>
      <c r="D53" s="113" t="s">
        <v>2687</v>
      </c>
      <c r="E53" s="166">
        <v>43122</v>
      </c>
      <c r="F53" s="166">
        <v>43304</v>
      </c>
      <c r="G53" s="147">
        <f t="shared" si="3"/>
        <v>6.0666666666666664</v>
      </c>
      <c r="H53" s="167" t="s">
        <v>2696</v>
      </c>
      <c r="I53" s="113" t="s">
        <v>163</v>
      </c>
      <c r="J53" s="113" t="s">
        <v>183</v>
      </c>
      <c r="K53" s="112">
        <v>384103652</v>
      </c>
      <c r="L53" s="116" t="s">
        <v>1148</v>
      </c>
      <c r="M53" s="111">
        <v>1</v>
      </c>
      <c r="N53" s="116" t="s">
        <v>2634</v>
      </c>
      <c r="O53" s="116" t="s">
        <v>1148</v>
      </c>
      <c r="P53" s="79"/>
    </row>
    <row r="54" spans="1:16" s="7" customFormat="1" ht="24.75" customHeight="1" outlineLevel="1" x14ac:dyDescent="0.25">
      <c r="A54" s="133">
        <v>7</v>
      </c>
      <c r="B54" s="114" t="s">
        <v>2679</v>
      </c>
      <c r="C54" s="116" t="s">
        <v>32</v>
      </c>
      <c r="D54" s="113" t="s">
        <v>2688</v>
      </c>
      <c r="E54" s="166">
        <v>42753</v>
      </c>
      <c r="F54" s="166">
        <v>43087</v>
      </c>
      <c r="G54" s="147">
        <f t="shared" si="3"/>
        <v>11.133333333333333</v>
      </c>
      <c r="H54" s="167" t="s">
        <v>2697</v>
      </c>
      <c r="I54" s="113" t="s">
        <v>163</v>
      </c>
      <c r="J54" s="113" t="s">
        <v>183</v>
      </c>
      <c r="K54" s="112">
        <v>450000000</v>
      </c>
      <c r="L54" s="116" t="s">
        <v>1148</v>
      </c>
      <c r="M54" s="111">
        <v>1</v>
      </c>
      <c r="N54" s="116" t="s">
        <v>2634</v>
      </c>
      <c r="O54" s="116" t="s">
        <v>1148</v>
      </c>
      <c r="P54" s="79"/>
    </row>
    <row r="55" spans="1:16" s="7" customFormat="1" ht="24.75" customHeight="1" outlineLevel="1" x14ac:dyDescent="0.25">
      <c r="A55" s="133">
        <v>8</v>
      </c>
      <c r="B55" s="114" t="s">
        <v>2680</v>
      </c>
      <c r="C55" s="116" t="s">
        <v>32</v>
      </c>
      <c r="D55" s="113" t="s">
        <v>2687</v>
      </c>
      <c r="E55" s="166">
        <v>42758</v>
      </c>
      <c r="F55" s="166">
        <v>43000</v>
      </c>
      <c r="G55" s="147">
        <f t="shared" si="3"/>
        <v>8.0666666666666664</v>
      </c>
      <c r="H55" s="167" t="s">
        <v>2698</v>
      </c>
      <c r="I55" s="113" t="s">
        <v>163</v>
      </c>
      <c r="J55" s="113" t="s">
        <v>183</v>
      </c>
      <c r="K55" s="112">
        <v>344768000</v>
      </c>
      <c r="L55" s="116" t="s">
        <v>1148</v>
      </c>
      <c r="M55" s="111">
        <v>1</v>
      </c>
      <c r="N55" s="116" t="s">
        <v>2634</v>
      </c>
      <c r="O55" s="116" t="s">
        <v>1148</v>
      </c>
      <c r="P55" s="79"/>
    </row>
    <row r="56" spans="1:16" s="7" customFormat="1" ht="24.75" customHeight="1" outlineLevel="1" x14ac:dyDescent="0.25">
      <c r="A56" s="133">
        <v>9</v>
      </c>
      <c r="B56" s="114" t="s">
        <v>2681</v>
      </c>
      <c r="C56" s="116" t="s">
        <v>32</v>
      </c>
      <c r="D56" s="113" t="s">
        <v>2687</v>
      </c>
      <c r="E56" s="166">
        <v>42522</v>
      </c>
      <c r="F56" s="166">
        <v>42704</v>
      </c>
      <c r="G56" s="147">
        <f t="shared" si="3"/>
        <v>6.0666666666666664</v>
      </c>
      <c r="H56" s="167" t="s">
        <v>2699</v>
      </c>
      <c r="I56" s="113" t="s">
        <v>163</v>
      </c>
      <c r="J56" s="113" t="s">
        <v>183</v>
      </c>
      <c r="K56" s="112">
        <v>50800000</v>
      </c>
      <c r="L56" s="116" t="s">
        <v>1148</v>
      </c>
      <c r="M56" s="111">
        <v>1</v>
      </c>
      <c r="N56" s="116" t="s">
        <v>2634</v>
      </c>
      <c r="O56" s="116" t="s">
        <v>1148</v>
      </c>
      <c r="P56" s="79"/>
    </row>
    <row r="57" spans="1:16" s="7" customFormat="1" ht="24.75" customHeight="1" outlineLevel="1" x14ac:dyDescent="0.25">
      <c r="A57" s="133">
        <v>10</v>
      </c>
      <c r="B57" s="114" t="s">
        <v>2679</v>
      </c>
      <c r="C57" s="116" t="s">
        <v>32</v>
      </c>
      <c r="D57" s="113" t="s">
        <v>2689</v>
      </c>
      <c r="E57" s="166">
        <v>42391</v>
      </c>
      <c r="F57" s="166">
        <v>42726</v>
      </c>
      <c r="G57" s="147">
        <f t="shared" si="3"/>
        <v>11.166666666666666</v>
      </c>
      <c r="H57" s="167" t="s">
        <v>2697</v>
      </c>
      <c r="I57" s="113" t="s">
        <v>163</v>
      </c>
      <c r="J57" s="113" t="s">
        <v>183</v>
      </c>
      <c r="K57" s="115">
        <v>350000000</v>
      </c>
      <c r="L57" s="116" t="s">
        <v>1148</v>
      </c>
      <c r="M57" s="111">
        <v>1</v>
      </c>
      <c r="N57" s="116" t="s">
        <v>2634</v>
      </c>
      <c r="O57" s="116" t="s">
        <v>1148</v>
      </c>
      <c r="P57" s="79"/>
    </row>
    <row r="58" spans="1:16" s="7" customFormat="1" ht="24.75" customHeight="1" outlineLevel="1" x14ac:dyDescent="0.25">
      <c r="A58" s="133">
        <v>11</v>
      </c>
      <c r="B58" s="114" t="s">
        <v>2679</v>
      </c>
      <c r="C58" s="116" t="s">
        <v>32</v>
      </c>
      <c r="D58" s="113" t="s">
        <v>2688</v>
      </c>
      <c r="E58" s="166">
        <v>42014</v>
      </c>
      <c r="F58" s="166">
        <v>42348</v>
      </c>
      <c r="G58" s="147">
        <f t="shared" si="3"/>
        <v>11.133333333333333</v>
      </c>
      <c r="H58" s="167" t="s">
        <v>2697</v>
      </c>
      <c r="I58" s="113" t="s">
        <v>163</v>
      </c>
      <c r="J58" s="113" t="s">
        <v>183</v>
      </c>
      <c r="K58" s="115">
        <v>550000000</v>
      </c>
      <c r="L58" s="116" t="s">
        <v>1148</v>
      </c>
      <c r="M58" s="111">
        <v>1</v>
      </c>
      <c r="N58" s="116" t="s">
        <v>2634</v>
      </c>
      <c r="O58" s="116" t="s">
        <v>1148</v>
      </c>
      <c r="P58" s="79"/>
    </row>
    <row r="59" spans="1:16" s="7" customFormat="1" ht="24.75" customHeight="1" outlineLevel="1" x14ac:dyDescent="0.25">
      <c r="A59" s="133">
        <v>12</v>
      </c>
      <c r="B59" s="114" t="s">
        <v>2679</v>
      </c>
      <c r="C59" s="116" t="s">
        <v>32</v>
      </c>
      <c r="D59" s="113" t="s">
        <v>2690</v>
      </c>
      <c r="E59" s="166">
        <v>41654</v>
      </c>
      <c r="F59" s="166">
        <v>41988</v>
      </c>
      <c r="G59" s="147">
        <f t="shared" si="3"/>
        <v>11.133333333333333</v>
      </c>
      <c r="H59" s="167" t="s">
        <v>2697</v>
      </c>
      <c r="I59" s="113" t="s">
        <v>163</v>
      </c>
      <c r="J59" s="113" t="s">
        <v>183</v>
      </c>
      <c r="K59" s="115">
        <v>550000000</v>
      </c>
      <c r="L59" s="116" t="s">
        <v>1148</v>
      </c>
      <c r="M59" s="111">
        <v>1</v>
      </c>
      <c r="N59" s="116" t="s">
        <v>2634</v>
      </c>
      <c r="O59" s="116" t="s">
        <v>1148</v>
      </c>
      <c r="P59" s="79"/>
    </row>
    <row r="60" spans="1:16" s="7" customFormat="1" ht="24.75" customHeight="1" outlineLevel="1" x14ac:dyDescent="0.25">
      <c r="A60" s="133">
        <v>13</v>
      </c>
      <c r="B60" s="114" t="s">
        <v>2680</v>
      </c>
      <c r="C60" s="116" t="s">
        <v>32</v>
      </c>
      <c r="D60" s="113" t="s">
        <v>2687</v>
      </c>
      <c r="E60" s="166">
        <v>41339</v>
      </c>
      <c r="F60" s="166">
        <v>41486</v>
      </c>
      <c r="G60" s="147">
        <f t="shared" si="3"/>
        <v>4.9000000000000004</v>
      </c>
      <c r="H60" s="167" t="s">
        <v>2700</v>
      </c>
      <c r="I60" s="113" t="s">
        <v>163</v>
      </c>
      <c r="J60" s="113" t="s">
        <v>183</v>
      </c>
      <c r="K60" s="115">
        <v>262474087</v>
      </c>
      <c r="L60" s="116" t="s">
        <v>1148</v>
      </c>
      <c r="M60" s="111">
        <v>1</v>
      </c>
      <c r="N60" s="116" t="s">
        <v>2634</v>
      </c>
      <c r="O60" s="116" t="s">
        <v>1148</v>
      </c>
      <c r="P60" s="79"/>
    </row>
    <row r="61" spans="1:16" s="7" customFormat="1" ht="24.75" customHeight="1" outlineLevel="1" x14ac:dyDescent="0.25">
      <c r="A61" s="133">
        <v>14</v>
      </c>
      <c r="B61" s="114" t="s">
        <v>2680</v>
      </c>
      <c r="C61" s="116" t="s">
        <v>32</v>
      </c>
      <c r="D61" s="113" t="s">
        <v>2687</v>
      </c>
      <c r="E61" s="166">
        <v>41023</v>
      </c>
      <c r="F61" s="166">
        <v>41089</v>
      </c>
      <c r="G61" s="147">
        <f t="shared" si="3"/>
        <v>2.2000000000000002</v>
      </c>
      <c r="H61" s="167" t="s">
        <v>2701</v>
      </c>
      <c r="I61" s="113" t="s">
        <v>163</v>
      </c>
      <c r="J61" s="113" t="s">
        <v>183</v>
      </c>
      <c r="K61" s="115">
        <v>249333570</v>
      </c>
      <c r="L61" s="116" t="s">
        <v>1148</v>
      </c>
      <c r="M61" s="111">
        <v>1</v>
      </c>
      <c r="N61" s="116" t="s">
        <v>2634</v>
      </c>
      <c r="O61" s="116" t="s">
        <v>1148</v>
      </c>
      <c r="P61" s="79"/>
    </row>
    <row r="62" spans="1:16" s="7" customFormat="1" ht="24.75" customHeight="1" outlineLevel="1" x14ac:dyDescent="0.25">
      <c r="A62" s="133">
        <v>15</v>
      </c>
      <c r="B62" s="114" t="s">
        <v>2682</v>
      </c>
      <c r="C62" s="116" t="s">
        <v>32</v>
      </c>
      <c r="D62" s="113" t="s">
        <v>2688</v>
      </c>
      <c r="E62" s="166">
        <v>40568</v>
      </c>
      <c r="F62" s="166">
        <v>40902</v>
      </c>
      <c r="G62" s="147">
        <f t="shared" si="3"/>
        <v>11.133333333333333</v>
      </c>
      <c r="H62" s="167" t="s">
        <v>2702</v>
      </c>
      <c r="I62" s="113" t="s">
        <v>163</v>
      </c>
      <c r="J62" s="113" t="s">
        <v>183</v>
      </c>
      <c r="K62" s="115">
        <v>550000000</v>
      </c>
      <c r="L62" s="116" t="s">
        <v>1148</v>
      </c>
      <c r="M62" s="111">
        <v>1</v>
      </c>
      <c r="N62" s="116" t="s">
        <v>2634</v>
      </c>
      <c r="O62" s="116" t="s">
        <v>1148</v>
      </c>
      <c r="P62" s="79"/>
    </row>
    <row r="63" spans="1:16" s="7" customFormat="1" ht="24.75" customHeight="1" outlineLevel="1" x14ac:dyDescent="0.25">
      <c r="A63" s="133">
        <v>16</v>
      </c>
      <c r="B63" s="114" t="s">
        <v>2682</v>
      </c>
      <c r="C63" s="116" t="s">
        <v>32</v>
      </c>
      <c r="D63" s="113" t="s">
        <v>2691</v>
      </c>
      <c r="E63" s="166">
        <v>40188</v>
      </c>
      <c r="F63" s="166">
        <v>40522</v>
      </c>
      <c r="G63" s="147">
        <f t="shared" si="3"/>
        <v>11.133333333333333</v>
      </c>
      <c r="H63" s="167" t="s">
        <v>2702</v>
      </c>
      <c r="I63" s="113" t="s">
        <v>163</v>
      </c>
      <c r="J63" s="113" t="s">
        <v>183</v>
      </c>
      <c r="K63" s="115">
        <v>450000000</v>
      </c>
      <c r="L63" s="116" t="s">
        <v>1148</v>
      </c>
      <c r="M63" s="111">
        <v>1</v>
      </c>
      <c r="N63" s="116" t="s">
        <v>2634</v>
      </c>
      <c r="O63" s="116" t="s">
        <v>1148</v>
      </c>
      <c r="P63" s="79"/>
    </row>
    <row r="64" spans="1:16" s="7" customFormat="1" ht="24.75" customHeight="1" outlineLevel="1" x14ac:dyDescent="0.25">
      <c r="A64" s="133">
        <v>17</v>
      </c>
      <c r="B64" s="114" t="s">
        <v>2682</v>
      </c>
      <c r="C64" s="65" t="s">
        <v>32</v>
      </c>
      <c r="D64" s="113" t="s">
        <v>2692</v>
      </c>
      <c r="E64" s="166">
        <v>39831</v>
      </c>
      <c r="F64" s="166">
        <v>40135</v>
      </c>
      <c r="G64" s="147">
        <f t="shared" si="3"/>
        <v>10.133333333333333</v>
      </c>
      <c r="H64" s="167" t="s">
        <v>2702</v>
      </c>
      <c r="I64" s="113" t="s">
        <v>163</v>
      </c>
      <c r="J64" s="113" t="s">
        <v>183</v>
      </c>
      <c r="K64" s="115">
        <v>350000000</v>
      </c>
      <c r="L64" s="116" t="s">
        <v>1148</v>
      </c>
      <c r="M64" s="67">
        <v>1</v>
      </c>
      <c r="N64" s="116" t="s">
        <v>2634</v>
      </c>
      <c r="O64" s="116" t="s">
        <v>1148</v>
      </c>
      <c r="P64" s="79"/>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9"/>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9"/>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9"/>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9"/>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9"/>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9"/>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9"/>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9"/>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9"/>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9"/>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9"/>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9"/>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9"/>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9"/>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9"/>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9"/>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9"/>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9"/>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9"/>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9"/>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9"/>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9"/>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9"/>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9"/>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9"/>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9"/>
    </row>
    <row r="91" spans="1:16" s="7" customFormat="1" ht="24.75" customHeight="1" outlineLevel="1" x14ac:dyDescent="0.25">
      <c r="A91" s="132">
        <v>44</v>
      </c>
      <c r="B91" s="114"/>
      <c r="C91" s="116"/>
      <c r="D91" s="113"/>
      <c r="E91" s="134"/>
      <c r="F91" s="134"/>
      <c r="G91" s="147" t="str">
        <f t="shared" si="3"/>
        <v/>
      </c>
      <c r="H91" s="114"/>
      <c r="I91" s="113"/>
      <c r="J91" s="113"/>
      <c r="K91" s="115"/>
      <c r="L91" s="116"/>
      <c r="M91" s="111"/>
      <c r="N91" s="116"/>
      <c r="O91" s="116"/>
      <c r="P91" s="79"/>
    </row>
    <row r="92" spans="1:16" s="7" customFormat="1" ht="24.75" customHeight="1" outlineLevel="1" x14ac:dyDescent="0.25">
      <c r="A92" s="132">
        <v>45</v>
      </c>
      <c r="B92" s="114"/>
      <c r="C92" s="116"/>
      <c r="D92" s="113"/>
      <c r="E92" s="134"/>
      <c r="F92" s="134"/>
      <c r="G92" s="147" t="str">
        <f t="shared" si="3"/>
        <v/>
      </c>
      <c r="H92" s="114"/>
      <c r="I92" s="113"/>
      <c r="J92" s="113"/>
      <c r="K92" s="115"/>
      <c r="L92" s="116"/>
      <c r="M92" s="111"/>
      <c r="N92" s="116"/>
      <c r="O92" s="116"/>
      <c r="P92" s="79"/>
    </row>
    <row r="93" spans="1:16" s="7" customFormat="1" ht="24.75" customHeight="1" outlineLevel="1" x14ac:dyDescent="0.25">
      <c r="A93" s="132">
        <v>46</v>
      </c>
      <c r="B93" s="114"/>
      <c r="C93" s="116"/>
      <c r="D93" s="113"/>
      <c r="E93" s="134"/>
      <c r="F93" s="134"/>
      <c r="G93" s="147" t="str">
        <f t="shared" si="3"/>
        <v/>
      </c>
      <c r="H93" s="114"/>
      <c r="I93" s="113"/>
      <c r="J93" s="113"/>
      <c r="K93" s="115"/>
      <c r="L93" s="116"/>
      <c r="M93" s="111"/>
      <c r="N93" s="116"/>
      <c r="O93" s="116"/>
      <c r="P93" s="79"/>
    </row>
    <row r="94" spans="1:16" s="7" customFormat="1" ht="24.75" customHeight="1" outlineLevel="1" x14ac:dyDescent="0.25">
      <c r="A94" s="132">
        <v>47</v>
      </c>
      <c r="B94" s="114"/>
      <c r="C94" s="116"/>
      <c r="D94" s="113"/>
      <c r="E94" s="134"/>
      <c r="F94" s="134"/>
      <c r="G94" s="147" t="str">
        <f t="shared" si="3"/>
        <v/>
      </c>
      <c r="H94" s="114"/>
      <c r="I94" s="113"/>
      <c r="J94" s="113"/>
      <c r="K94" s="115"/>
      <c r="L94" s="116"/>
      <c r="M94" s="111"/>
      <c r="N94" s="116"/>
      <c r="O94" s="116"/>
      <c r="P94" s="79"/>
    </row>
    <row r="95" spans="1:16" s="7" customFormat="1" ht="24.75" customHeight="1" outlineLevel="1" x14ac:dyDescent="0.25">
      <c r="A95" s="133">
        <v>48</v>
      </c>
      <c r="B95" s="114"/>
      <c r="C95" s="116"/>
      <c r="D95" s="113"/>
      <c r="E95" s="134"/>
      <c r="F95" s="134"/>
      <c r="G95" s="147" t="str">
        <f t="shared" si="3"/>
        <v/>
      </c>
      <c r="H95" s="114"/>
      <c r="I95" s="113"/>
      <c r="J95" s="113"/>
      <c r="K95" s="115"/>
      <c r="L95" s="116"/>
      <c r="M95" s="111"/>
      <c r="N95" s="116"/>
      <c r="O95" s="116"/>
      <c r="P95" s="79"/>
    </row>
    <row r="96" spans="1:16" s="7" customFormat="1" ht="24.75" customHeight="1" outlineLevel="1" x14ac:dyDescent="0.25">
      <c r="A96" s="133">
        <v>49</v>
      </c>
      <c r="B96" s="114"/>
      <c r="C96" s="116"/>
      <c r="D96" s="113"/>
      <c r="E96" s="134"/>
      <c r="F96" s="134"/>
      <c r="G96" s="147" t="str">
        <f t="shared" si="3"/>
        <v/>
      </c>
      <c r="H96" s="114"/>
      <c r="I96" s="113"/>
      <c r="J96" s="113"/>
      <c r="K96" s="115"/>
      <c r="L96" s="116"/>
      <c r="M96" s="111"/>
      <c r="N96" s="116"/>
      <c r="O96" s="116"/>
      <c r="P96" s="79"/>
    </row>
    <row r="97" spans="1:16" s="7" customFormat="1" ht="24.75" customHeight="1" outlineLevel="1" x14ac:dyDescent="0.25">
      <c r="A97" s="133">
        <v>50</v>
      </c>
      <c r="B97" s="114"/>
      <c r="C97" s="116"/>
      <c r="D97" s="113"/>
      <c r="E97" s="134"/>
      <c r="F97" s="134"/>
      <c r="G97" s="147" t="str">
        <f t="shared" si="3"/>
        <v/>
      </c>
      <c r="H97" s="114"/>
      <c r="I97" s="113"/>
      <c r="J97" s="113"/>
      <c r="K97" s="115"/>
      <c r="L97" s="116"/>
      <c r="M97" s="111"/>
      <c r="N97" s="116"/>
      <c r="O97" s="116"/>
      <c r="P97" s="79"/>
    </row>
    <row r="98" spans="1:16" s="7" customFormat="1" ht="24.75" customHeight="1" outlineLevel="1" x14ac:dyDescent="0.25">
      <c r="A98" s="133">
        <v>51</v>
      </c>
      <c r="B98" s="114"/>
      <c r="C98" s="116"/>
      <c r="D98" s="113"/>
      <c r="E98" s="134"/>
      <c r="F98" s="134"/>
      <c r="G98" s="147" t="str">
        <f t="shared" si="3"/>
        <v/>
      </c>
      <c r="H98" s="114"/>
      <c r="I98" s="113"/>
      <c r="J98" s="113"/>
      <c r="K98" s="115"/>
      <c r="L98" s="116"/>
      <c r="M98" s="111"/>
      <c r="N98" s="116"/>
      <c r="O98" s="116"/>
      <c r="P98" s="79"/>
    </row>
    <row r="99" spans="1:16" s="7" customFormat="1" ht="24.75" customHeight="1" outlineLevel="1" x14ac:dyDescent="0.25">
      <c r="A99" s="133">
        <v>52</v>
      </c>
      <c r="B99" s="114"/>
      <c r="C99" s="116"/>
      <c r="D99" s="113"/>
      <c r="E99" s="134"/>
      <c r="F99" s="134"/>
      <c r="G99" s="147" t="str">
        <f t="shared" si="3"/>
        <v/>
      </c>
      <c r="H99" s="114"/>
      <c r="I99" s="113"/>
      <c r="J99" s="113"/>
      <c r="K99" s="115"/>
      <c r="L99" s="116"/>
      <c r="M99" s="111"/>
      <c r="N99" s="116"/>
      <c r="O99" s="116"/>
      <c r="P99" s="79"/>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1"/>
      <c r="N100" s="116"/>
      <c r="O100" s="116"/>
      <c r="P100" s="79"/>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1"/>
      <c r="N101" s="116"/>
      <c r="O101" s="116"/>
      <c r="P101" s="79"/>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1"/>
      <c r="N102" s="116"/>
      <c r="O102" s="116"/>
      <c r="P102" s="79"/>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1"/>
      <c r="N103" s="116"/>
      <c r="O103" s="116"/>
      <c r="P103" s="79"/>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1"/>
      <c r="N104" s="116"/>
      <c r="O104" s="116"/>
      <c r="P104" s="79"/>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1"/>
      <c r="N105" s="116"/>
      <c r="O105" s="116"/>
      <c r="P105" s="79"/>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8" t="s">
        <v>2664</v>
      </c>
      <c r="C114" s="150" t="s">
        <v>31</v>
      </c>
      <c r="D114" s="113" t="s">
        <v>2683</v>
      </c>
      <c r="E114" s="166">
        <v>44166</v>
      </c>
      <c r="F114" s="166">
        <v>44773</v>
      </c>
      <c r="G114" s="147">
        <f>IF(AND(E114&lt;&gt;"",F114&lt;&gt;""),((F114-E114)/30),"")</f>
        <v>20.233333333333334</v>
      </c>
      <c r="H114" s="167" t="s">
        <v>2693</v>
      </c>
      <c r="I114" s="113" t="s">
        <v>163</v>
      </c>
      <c r="J114" s="113" t="s">
        <v>183</v>
      </c>
      <c r="K114" s="115">
        <v>5598478125</v>
      </c>
      <c r="L114" s="100">
        <f>+IF(AND(K114&gt;0,O114="Ejecución"),(K114/877802)*Tabla28[[#This Row],[% participación]],IF(AND(K114&gt;0,O114&lt;&gt;"Ejecución"),"-",""))</f>
        <v>6377.8370577875194</v>
      </c>
      <c r="M114" s="116" t="s">
        <v>1148</v>
      </c>
      <c r="N114" s="160">
        <v>1</v>
      </c>
      <c r="O114" s="149" t="s">
        <v>1150</v>
      </c>
      <c r="P114" s="78"/>
    </row>
    <row r="115" spans="1:16" s="6" customFormat="1" ht="24.75" customHeight="1" x14ac:dyDescent="0.25">
      <c r="A115" s="132">
        <v>2</v>
      </c>
      <c r="B115" s="148" t="s">
        <v>2664</v>
      </c>
      <c r="C115" s="150" t="s">
        <v>31</v>
      </c>
      <c r="D115" s="113" t="s">
        <v>2684</v>
      </c>
      <c r="E115" s="166">
        <v>43887</v>
      </c>
      <c r="F115" s="166">
        <v>44196</v>
      </c>
      <c r="G115" s="147">
        <f t="shared" ref="G115:G116" si="4">IF(AND(E115&lt;&gt;"",F115&lt;&gt;""),((F115-E115)/30),"")</f>
        <v>10.3</v>
      </c>
      <c r="H115" s="167" t="s">
        <v>2694</v>
      </c>
      <c r="I115" s="113" t="s">
        <v>163</v>
      </c>
      <c r="J115" s="113" t="s">
        <v>183</v>
      </c>
      <c r="K115" s="115">
        <v>4739239991</v>
      </c>
      <c r="L115" s="100">
        <f>+IF(AND(K115&gt;0,O115="Ejecución"),(K115/877802)*Tabla28[[#This Row],[% participación]],IF(AND(K115&gt;0,O115&lt;&gt;"Ejecución"),"-",""))</f>
        <v>5398.9851823076278</v>
      </c>
      <c r="M115" s="65" t="s">
        <v>1148</v>
      </c>
      <c r="N115" s="160">
        <v>1</v>
      </c>
      <c r="O115" s="149" t="s">
        <v>1150</v>
      </c>
      <c r="P115" s="78"/>
    </row>
    <row r="116" spans="1:16" s="6" customFormat="1" ht="24.75" customHeight="1" x14ac:dyDescent="0.25">
      <c r="A116" s="132">
        <v>3</v>
      </c>
      <c r="B116" s="148" t="s">
        <v>2664</v>
      </c>
      <c r="C116" s="150" t="s">
        <v>31</v>
      </c>
      <c r="D116" s="63"/>
      <c r="E116" s="134"/>
      <c r="F116" s="134"/>
      <c r="G116" s="147" t="str">
        <f t="shared" si="4"/>
        <v/>
      </c>
      <c r="H116" s="64"/>
      <c r="I116" s="63"/>
      <c r="J116" s="63"/>
      <c r="K116" s="68"/>
      <c r="L116" s="100" t="str">
        <f>+IF(AND(K116&gt;0,O116="Ejecución"),(K116/877802)*Tabla28[[#This Row],[% participación]],IF(AND(K116&gt;0,O116&lt;&gt;"Ejecución"),"-",""))</f>
        <v/>
      </c>
      <c r="M116" s="65"/>
      <c r="N116" s="160" t="str">
        <f>+IF(M118="No",1,IF(M118="Si","Ingrese %",""))</f>
        <v/>
      </c>
      <c r="O116" s="149" t="s">
        <v>1150</v>
      </c>
      <c r="P116" s="78"/>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100" t="str">
        <f>+IF(AND(K117&gt;0,O117="Ejecución"),(K117/877802)*Tabla28[[#This Row],[% participación]],IF(AND(K117&gt;0,O117&lt;&gt;"Ejecución"),"-",""))</f>
        <v/>
      </c>
      <c r="M117" s="65"/>
      <c r="N117" s="160" t="str">
        <f>+IF(M118="No",1,IF(M118="Si","Ingrese %",""))</f>
        <v/>
      </c>
      <c r="O117" s="149" t="s">
        <v>1150</v>
      </c>
      <c r="P117" s="78"/>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100" t="str">
        <f>+IF(AND(K118&gt;0,O118="Ejecución"),(K118/877802)*Tabla28[[#This Row],[% participación]],IF(AND(K118&gt;0,O118&lt;&gt;"Ejecución"),"-",""))</f>
        <v/>
      </c>
      <c r="M118" s="65"/>
      <c r="N118" s="160" t="str">
        <f t="shared" ref="N118:N160" si="6">+IF(M118="No",1,IF(M118="Si","Ingrese %",""))</f>
        <v/>
      </c>
      <c r="O118" s="149" t="s">
        <v>1150</v>
      </c>
      <c r="P118" s="79"/>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100" t="str">
        <f>+IF(AND(K119&gt;0,O119="Ejecución"),(K119/877802)*Tabla28[[#This Row],[% participación]],IF(AND(K119&gt;0,O119&lt;&gt;"Ejecución"),"-",""))</f>
        <v/>
      </c>
      <c r="M119" s="65"/>
      <c r="N119" s="160" t="str">
        <f t="shared" si="6"/>
        <v/>
      </c>
      <c r="O119" s="149" t="s">
        <v>1150</v>
      </c>
      <c r="P119" s="79"/>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100" t="str">
        <f>+IF(AND(K120&gt;0,O120="Ejecución"),(K120/877802)*Tabla28[[#This Row],[% participación]],IF(AND(K120&gt;0,O120&lt;&gt;"Ejecución"),"-",""))</f>
        <v/>
      </c>
      <c r="M120" s="65"/>
      <c r="N120" s="160" t="str">
        <f t="shared" si="6"/>
        <v/>
      </c>
      <c r="O120" s="149" t="s">
        <v>1150</v>
      </c>
      <c r="P120" s="79"/>
    </row>
    <row r="121" spans="1:16" s="7" customFormat="1" ht="24.75" customHeight="1" outlineLevel="1" x14ac:dyDescent="0.25">
      <c r="A121" s="133">
        <v>8</v>
      </c>
      <c r="B121" s="148" t="s">
        <v>2664</v>
      </c>
      <c r="C121" s="150" t="s">
        <v>31</v>
      </c>
      <c r="D121" s="63"/>
      <c r="E121" s="134"/>
      <c r="F121" s="134"/>
      <c r="G121" s="147" t="str">
        <f t="shared" si="5"/>
        <v/>
      </c>
      <c r="H121" s="102"/>
      <c r="I121" s="63"/>
      <c r="J121" s="63"/>
      <c r="K121" s="68"/>
      <c r="L121" s="100" t="str">
        <f>+IF(AND(K121&gt;0,O121="Ejecución"),(K121/877802)*Tabla28[[#This Row],[% participación]],IF(AND(K121&gt;0,O121&lt;&gt;"Ejecución"),"-",""))</f>
        <v/>
      </c>
      <c r="M121" s="65"/>
      <c r="N121" s="160" t="str">
        <f t="shared" si="6"/>
        <v/>
      </c>
      <c r="O121" s="149" t="s">
        <v>1150</v>
      </c>
      <c r="P121" s="79"/>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100" t="str">
        <f>+IF(AND(K122&gt;0,O122="Ejecución"),(K122/877802)*Tabla28[[#This Row],[% participación]],IF(AND(K122&gt;0,O122&lt;&gt;"Ejecución"),"-",""))</f>
        <v/>
      </c>
      <c r="M122" s="65"/>
      <c r="N122" s="160" t="str">
        <f t="shared" si="6"/>
        <v/>
      </c>
      <c r="O122" s="149" t="s">
        <v>1150</v>
      </c>
      <c r="P122" s="79"/>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100" t="str">
        <f>+IF(AND(K123&gt;0,O123="Ejecución"),(K123/877802)*Tabla28[[#This Row],[% participación]],IF(AND(K123&gt;0,O123&lt;&gt;"Ejecución"),"-",""))</f>
        <v/>
      </c>
      <c r="M123" s="65"/>
      <c r="N123" s="160" t="str">
        <f t="shared" si="6"/>
        <v/>
      </c>
      <c r="O123" s="149" t="s">
        <v>1150</v>
      </c>
      <c r="P123" s="79"/>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100" t="str">
        <f>+IF(AND(K124&gt;0,O124="Ejecución"),(K124/877802)*Tabla28[[#This Row],[% participación]],IF(AND(K124&gt;0,O124&lt;&gt;"Ejecución"),"-",""))</f>
        <v/>
      </c>
      <c r="M124" s="65"/>
      <c r="N124" s="160" t="str">
        <f t="shared" si="6"/>
        <v/>
      </c>
      <c r="O124" s="149" t="s">
        <v>1150</v>
      </c>
      <c r="P124" s="79"/>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100" t="str">
        <f>+IF(AND(K125&gt;0,O125="Ejecución"),(K125/877802)*Tabla28[[#This Row],[% participación]],IF(AND(K125&gt;0,O125&lt;&gt;"Ejecución"),"-",""))</f>
        <v/>
      </c>
      <c r="M125" s="65"/>
      <c r="N125" s="160" t="str">
        <f t="shared" si="6"/>
        <v/>
      </c>
      <c r="O125" s="149" t="s">
        <v>1150</v>
      </c>
      <c r="P125" s="79"/>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100" t="str">
        <f>+IF(AND(K126&gt;0,O126="Ejecución"),(K126/877802)*Tabla28[[#This Row],[% participación]],IF(AND(K126&gt;0,O126&lt;&gt;"Ejecución"),"-",""))</f>
        <v/>
      </c>
      <c r="M126" s="65"/>
      <c r="N126" s="160" t="str">
        <f t="shared" si="6"/>
        <v/>
      </c>
      <c r="O126" s="149" t="s">
        <v>1150</v>
      </c>
      <c r="P126" s="79"/>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100" t="str">
        <f>+IF(AND(K127&gt;0,O127="Ejecución"),(K127/877802)*Tabla28[[#This Row],[% participación]],IF(AND(K127&gt;0,O127&lt;&gt;"Ejecución"),"-",""))</f>
        <v/>
      </c>
      <c r="M127" s="65"/>
      <c r="N127" s="160" t="str">
        <f t="shared" si="6"/>
        <v/>
      </c>
      <c r="O127" s="149" t="s">
        <v>1150</v>
      </c>
      <c r="P127" s="79"/>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100" t="str">
        <f>+IF(AND(K128&gt;0,O128="Ejecución"),(K128/877802)*Tabla28[[#This Row],[% participación]],IF(AND(K128&gt;0,O128&lt;&gt;"Ejecución"),"-",""))</f>
        <v/>
      </c>
      <c r="M128" s="65"/>
      <c r="N128" s="160" t="str">
        <f t="shared" si="6"/>
        <v/>
      </c>
      <c r="O128" s="149" t="s">
        <v>1150</v>
      </c>
      <c r="P128" s="79"/>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100" t="str">
        <f>+IF(AND(K129&gt;0,O129="Ejecución"),(K129/877802)*Tabla28[[#This Row],[% participación]],IF(AND(K129&gt;0,O129&lt;&gt;"Ejecución"),"-",""))</f>
        <v/>
      </c>
      <c r="M129" s="65"/>
      <c r="N129" s="160" t="str">
        <f t="shared" si="6"/>
        <v/>
      </c>
      <c r="O129" s="149" t="s">
        <v>1150</v>
      </c>
      <c r="P129" s="79"/>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100" t="str">
        <f>+IF(AND(K130&gt;0,O130="Ejecución"),(K130/877802)*Tabla28[[#This Row],[% participación]],IF(AND(K130&gt;0,O130&lt;&gt;"Ejecución"),"-",""))</f>
        <v/>
      </c>
      <c r="M130" s="65"/>
      <c r="N130" s="160" t="str">
        <f t="shared" si="6"/>
        <v/>
      </c>
      <c r="O130" s="149" t="s">
        <v>1150</v>
      </c>
      <c r="P130" s="79"/>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100" t="str">
        <f>+IF(AND(K131&gt;0,O131="Ejecución"),(K131/877802)*Tabla28[[#This Row],[% participación]],IF(AND(K131&gt;0,O131&lt;&gt;"Ejecución"),"-",""))</f>
        <v/>
      </c>
      <c r="M131" s="65"/>
      <c r="N131" s="160" t="str">
        <f t="shared" si="6"/>
        <v/>
      </c>
      <c r="O131" s="149" t="s">
        <v>1150</v>
      </c>
      <c r="P131" s="79"/>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100" t="str">
        <f>+IF(AND(K132&gt;0,O132="Ejecución"),(K132/877802)*Tabla28[[#This Row],[% participación]],IF(AND(K132&gt;0,O132&lt;&gt;"Ejecución"),"-",""))</f>
        <v/>
      </c>
      <c r="M132" s="65"/>
      <c r="N132" s="160" t="str">
        <f t="shared" si="6"/>
        <v/>
      </c>
      <c r="O132" s="149" t="s">
        <v>1150</v>
      </c>
      <c r="P132" s="79"/>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100" t="str">
        <f>+IF(AND(K133&gt;0,O133="Ejecución"),(K133/877802)*Tabla28[[#This Row],[% participación]],IF(AND(K133&gt;0,O133&lt;&gt;"Ejecución"),"-",""))</f>
        <v/>
      </c>
      <c r="M133" s="65"/>
      <c r="N133" s="160" t="str">
        <f t="shared" si="6"/>
        <v/>
      </c>
      <c r="O133" s="149" t="s">
        <v>1150</v>
      </c>
      <c r="P133" s="79"/>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100" t="str">
        <f>+IF(AND(K134&gt;0,O134="Ejecución"),(K134/877802)*Tabla28[[#This Row],[% participación]],IF(AND(K134&gt;0,O134&lt;&gt;"Ejecución"),"-",""))</f>
        <v/>
      </c>
      <c r="M134" s="65"/>
      <c r="N134" s="160" t="str">
        <f t="shared" si="6"/>
        <v/>
      </c>
      <c r="O134" s="149" t="s">
        <v>1150</v>
      </c>
      <c r="P134" s="79"/>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100" t="str">
        <f>+IF(AND(K135&gt;0,O135="Ejecución"),(K135/877802)*Tabla28[[#This Row],[% participación]],IF(AND(K135&gt;0,O135&lt;&gt;"Ejecución"),"-",""))</f>
        <v/>
      </c>
      <c r="M135" s="65"/>
      <c r="N135" s="160" t="str">
        <f t="shared" si="6"/>
        <v/>
      </c>
      <c r="O135" s="149" t="s">
        <v>1150</v>
      </c>
      <c r="P135" s="79"/>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100" t="str">
        <f>+IF(AND(K136&gt;0,O136="Ejecución"),(K136/877802)*Tabla28[[#This Row],[% participación]],IF(AND(K136&gt;0,O136&lt;&gt;"Ejecución"),"-",""))</f>
        <v/>
      </c>
      <c r="M136" s="65"/>
      <c r="N136" s="160" t="str">
        <f t="shared" si="6"/>
        <v/>
      </c>
      <c r="O136" s="149" t="s">
        <v>1150</v>
      </c>
      <c r="P136" s="79"/>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100" t="str">
        <f>+IF(AND(K137&gt;0,O137="Ejecución"),(K137/877802)*Tabla28[[#This Row],[% participación]],IF(AND(K137&gt;0,O137&lt;&gt;"Ejecución"),"-",""))</f>
        <v/>
      </c>
      <c r="M137" s="65"/>
      <c r="N137" s="160" t="str">
        <f t="shared" si="6"/>
        <v/>
      </c>
      <c r="O137" s="149" t="s">
        <v>1150</v>
      </c>
      <c r="P137" s="79"/>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100" t="str">
        <f>+IF(AND(K138&gt;0,O138="Ejecución"),(K138/877802)*Tabla28[[#This Row],[% participación]],IF(AND(K138&gt;0,O138&lt;&gt;"Ejecución"),"-",""))</f>
        <v/>
      </c>
      <c r="M138" s="65"/>
      <c r="N138" s="160" t="str">
        <f t="shared" si="6"/>
        <v/>
      </c>
      <c r="O138" s="149" t="s">
        <v>1150</v>
      </c>
      <c r="P138" s="79"/>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100" t="str">
        <f>+IF(AND(K139&gt;0,O139="Ejecución"),(K139/877802)*Tabla28[[#This Row],[% participación]],IF(AND(K139&gt;0,O139&lt;&gt;"Ejecución"),"-",""))</f>
        <v/>
      </c>
      <c r="M139" s="65"/>
      <c r="N139" s="160" t="str">
        <f t="shared" si="6"/>
        <v/>
      </c>
      <c r="O139" s="149" t="s">
        <v>1150</v>
      </c>
      <c r="P139" s="79"/>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100" t="str">
        <f>+IF(AND(K140&gt;0,O140="Ejecución"),(K140/877802)*Tabla28[[#This Row],[% participación]],IF(AND(K140&gt;0,O140&lt;&gt;"Ejecución"),"-",""))</f>
        <v/>
      </c>
      <c r="M140" s="65"/>
      <c r="N140" s="160" t="str">
        <f t="shared" si="6"/>
        <v/>
      </c>
      <c r="O140" s="149" t="s">
        <v>1150</v>
      </c>
      <c r="P140" s="79"/>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100" t="str">
        <f>+IF(AND(K141&gt;0,O141="Ejecución"),(K141/877802)*Tabla28[[#This Row],[% participación]],IF(AND(K141&gt;0,O141&lt;&gt;"Ejecución"),"-",""))</f>
        <v/>
      </c>
      <c r="M141" s="65"/>
      <c r="N141" s="160" t="str">
        <f t="shared" si="6"/>
        <v/>
      </c>
      <c r="O141" s="149" t="s">
        <v>1150</v>
      </c>
      <c r="P141" s="79"/>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100" t="str">
        <f>+IF(AND(K142&gt;0,O142="Ejecución"),(K142/877802)*Tabla28[[#This Row],[% participación]],IF(AND(K142&gt;0,O142&lt;&gt;"Ejecución"),"-",""))</f>
        <v/>
      </c>
      <c r="M142" s="65"/>
      <c r="N142" s="160" t="str">
        <f t="shared" si="6"/>
        <v/>
      </c>
      <c r="O142" s="149" t="s">
        <v>1150</v>
      </c>
      <c r="P142" s="79"/>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100" t="str">
        <f>+IF(AND(K143&gt;0,O143="Ejecución"),(K143/877802)*Tabla28[[#This Row],[% participación]],IF(AND(K143&gt;0,O143&lt;&gt;"Ejecución"),"-",""))</f>
        <v/>
      </c>
      <c r="M143" s="65"/>
      <c r="N143" s="160" t="str">
        <f t="shared" si="6"/>
        <v/>
      </c>
      <c r="O143" s="149" t="s">
        <v>1150</v>
      </c>
      <c r="P143" s="79"/>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100" t="str">
        <f>+IF(AND(K144&gt;0,O144="Ejecución"),(K144/877802)*Tabla28[[#This Row],[% participación]],IF(AND(K144&gt;0,O144&lt;&gt;"Ejecución"),"-",""))</f>
        <v/>
      </c>
      <c r="M144" s="65"/>
      <c r="N144" s="160" t="str">
        <f t="shared" si="6"/>
        <v/>
      </c>
      <c r="O144" s="149" t="s">
        <v>1150</v>
      </c>
      <c r="P144" s="79"/>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100" t="str">
        <f>+IF(AND(K145&gt;0,O145="Ejecución"),(K145/877802)*Tabla28[[#This Row],[% participación]],IF(AND(K145&gt;0,O145&lt;&gt;"Ejecución"),"-",""))</f>
        <v/>
      </c>
      <c r="M145" s="65"/>
      <c r="N145" s="160" t="str">
        <f t="shared" si="6"/>
        <v/>
      </c>
      <c r="O145" s="149" t="s">
        <v>1150</v>
      </c>
      <c r="P145" s="79"/>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100" t="str">
        <f>+IF(AND(K146&gt;0,O146="Ejecución"),(K146/877802)*Tabla28[[#This Row],[% participación]],IF(AND(K146&gt;0,O146&lt;&gt;"Ejecución"),"-",""))</f>
        <v/>
      </c>
      <c r="M146" s="65"/>
      <c r="N146" s="160" t="str">
        <f t="shared" si="6"/>
        <v/>
      </c>
      <c r="O146" s="149" t="s">
        <v>1150</v>
      </c>
      <c r="P146" s="79"/>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100" t="str">
        <f>+IF(AND(K147&gt;0,O147="Ejecución"),(K147/877802)*Tabla28[[#This Row],[% participación]],IF(AND(K147&gt;0,O147&lt;&gt;"Ejecución"),"-",""))</f>
        <v/>
      </c>
      <c r="M147" s="65"/>
      <c r="N147" s="160" t="str">
        <f t="shared" si="6"/>
        <v/>
      </c>
      <c r="O147" s="149" t="s">
        <v>1150</v>
      </c>
      <c r="P147" s="79"/>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100" t="str">
        <f>+IF(AND(K148&gt;0,O148="Ejecución"),(K148/877802)*Tabla28[[#This Row],[% participación]],IF(AND(K148&gt;0,O148&lt;&gt;"Ejecución"),"-",""))</f>
        <v/>
      </c>
      <c r="M148" s="65"/>
      <c r="N148" s="160" t="str">
        <f t="shared" si="6"/>
        <v/>
      </c>
      <c r="O148" s="149" t="s">
        <v>1150</v>
      </c>
      <c r="P148" s="79"/>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100" t="str">
        <f>+IF(AND(K149&gt;0,O149="Ejecución"),(K149/877802)*Tabla28[[#This Row],[% participación]],IF(AND(K149&gt;0,O149&lt;&gt;"Ejecución"),"-",""))</f>
        <v/>
      </c>
      <c r="M149" s="65"/>
      <c r="N149" s="160" t="str">
        <f t="shared" si="6"/>
        <v/>
      </c>
      <c r="O149" s="149" t="s">
        <v>1150</v>
      </c>
      <c r="P149" s="79"/>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100" t="str">
        <f>+IF(AND(K150&gt;0,O150="Ejecución"),(K150/877802)*Tabla28[[#This Row],[% participación]],IF(AND(K150&gt;0,O150&lt;&gt;"Ejecución"),"-",""))</f>
        <v/>
      </c>
      <c r="M150" s="65"/>
      <c r="N150" s="160" t="str">
        <f t="shared" si="6"/>
        <v/>
      </c>
      <c r="O150" s="149" t="s">
        <v>1150</v>
      </c>
      <c r="P150" s="79"/>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100" t="str">
        <f>+IF(AND(K151&gt;0,O151="Ejecución"),(K151/877802)*Tabla28[[#This Row],[% participación]],IF(AND(K151&gt;0,O151&lt;&gt;"Ejecución"),"-",""))</f>
        <v/>
      </c>
      <c r="M151" s="65"/>
      <c r="N151" s="160" t="str">
        <f t="shared" si="6"/>
        <v/>
      </c>
      <c r="O151" s="149" t="s">
        <v>1150</v>
      </c>
      <c r="P151" s="79"/>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100" t="str">
        <f>+IF(AND(K152&gt;0,O152="Ejecución"),(K152/877802)*Tabla28[[#This Row],[% participación]],IF(AND(K152&gt;0,O152&lt;&gt;"Ejecución"),"-",""))</f>
        <v/>
      </c>
      <c r="M152" s="65"/>
      <c r="N152" s="160" t="str">
        <f t="shared" si="6"/>
        <v/>
      </c>
      <c r="O152" s="149" t="s">
        <v>1150</v>
      </c>
      <c r="P152" s="79"/>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100" t="str">
        <f>+IF(AND(K153&gt;0,O153="Ejecución"),(K153/877802)*Tabla28[[#This Row],[% participación]],IF(AND(K153&gt;0,O153&lt;&gt;"Ejecución"),"-",""))</f>
        <v/>
      </c>
      <c r="M153" s="65"/>
      <c r="N153" s="160" t="str">
        <f t="shared" si="6"/>
        <v/>
      </c>
      <c r="O153" s="149" t="s">
        <v>1150</v>
      </c>
      <c r="P153" s="79"/>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100" t="str">
        <f>+IF(AND(K154&gt;0,O154="Ejecución"),(K154/877802)*Tabla28[[#This Row],[% participación]],IF(AND(K154&gt;0,O154&lt;&gt;"Ejecución"),"-",""))</f>
        <v/>
      </c>
      <c r="M154" s="65"/>
      <c r="N154" s="160" t="str">
        <f t="shared" si="6"/>
        <v/>
      </c>
      <c r="O154" s="149" t="s">
        <v>1150</v>
      </c>
      <c r="P154" s="79"/>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100" t="str">
        <f>+IF(AND(K155&gt;0,O155="Ejecución"),(K155/877802)*Tabla28[[#This Row],[% participación]],IF(AND(K155&gt;0,O155&lt;&gt;"Ejecución"),"-",""))</f>
        <v/>
      </c>
      <c r="M155" s="65"/>
      <c r="N155" s="160" t="str">
        <f t="shared" si="6"/>
        <v/>
      </c>
      <c r="O155" s="149" t="s">
        <v>1150</v>
      </c>
      <c r="P155" s="79"/>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100" t="str">
        <f>+IF(AND(K156&gt;0,O156="Ejecución"),(K156/877802)*Tabla28[[#This Row],[% participación]],IF(AND(K156&gt;0,O156&lt;&gt;"Ejecución"),"-",""))</f>
        <v/>
      </c>
      <c r="M156" s="65"/>
      <c r="N156" s="160" t="str">
        <f t="shared" si="6"/>
        <v/>
      </c>
      <c r="O156" s="149" t="s">
        <v>1150</v>
      </c>
      <c r="P156" s="79"/>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100" t="str">
        <f>+IF(AND(K157&gt;0,O157="Ejecución"),(K157/877802)*Tabla28[[#This Row],[% participación]],IF(AND(K157&gt;0,O157&lt;&gt;"Ejecución"),"-",""))</f>
        <v/>
      </c>
      <c r="M157" s="65"/>
      <c r="N157" s="160" t="str">
        <f t="shared" si="6"/>
        <v/>
      </c>
      <c r="O157" s="149" t="s">
        <v>1150</v>
      </c>
      <c r="P157" s="79"/>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100" t="str">
        <f>+IF(AND(K158&gt;0,O158="Ejecución"),(K158/877802)*Tabla28[[#This Row],[% participación]],IF(AND(K158&gt;0,O158&lt;&gt;"Ejecución"),"-",""))</f>
        <v/>
      </c>
      <c r="M158" s="65"/>
      <c r="N158" s="160" t="str">
        <f t="shared" si="6"/>
        <v/>
      </c>
      <c r="O158" s="149" t="s">
        <v>1150</v>
      </c>
      <c r="P158" s="79"/>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100" t="str">
        <f>+IF(AND(K159&gt;0,O159="Ejecución"),(K159/877802)*Tabla28[[#This Row],[% participación]],IF(AND(K159&gt;0,O159&lt;&gt;"Ejecución"),"-",""))</f>
        <v/>
      </c>
      <c r="M159" s="65"/>
      <c r="N159" s="160" t="str">
        <f t="shared" si="6"/>
        <v/>
      </c>
      <c r="O159" s="149" t="s">
        <v>1150</v>
      </c>
      <c r="P159" s="79"/>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100" t="str">
        <f>+IF(AND(K160&gt;0,O160="Ejecución"),(K160/877802)*Tabla28[[#This Row],[% participación]],IF(AND(K160&gt;0,O160&lt;&gt;"Ejecución"),"-",""))</f>
        <v/>
      </c>
      <c r="M160" s="65"/>
      <c r="N160" s="160" t="str">
        <f t="shared" si="6"/>
        <v/>
      </c>
      <c r="O160" s="149" t="s">
        <v>1150</v>
      </c>
      <c r="P160" s="79"/>
    </row>
    <row r="161" spans="1:28" ht="23.1" customHeight="1" thickBot="1" x14ac:dyDescent="0.3">
      <c r="O161" s="162"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4"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1"/>
      <c r="Z178" s="152" t="str">
        <f>IF(Y178&gt;0,SUM(E180+Y178),"")</f>
        <v/>
      </c>
      <c r="AA178" s="19"/>
      <c r="AB178" s="19"/>
    </row>
    <row r="179" spans="1:28" ht="23.25" x14ac:dyDescent="0.25">
      <c r="A179" s="9"/>
      <c r="B179" s="215" t="s">
        <v>2668</v>
      </c>
      <c r="C179" s="215"/>
      <c r="D179" s="215"/>
      <c r="E179" s="158">
        <v>0.02</v>
      </c>
      <c r="F179" s="157">
        <v>0.01</v>
      </c>
      <c r="G179" s="152">
        <f>IF(F179&gt;0,SUM(E179+F179),"")</f>
        <v>0.03</v>
      </c>
      <c r="H179" s="5"/>
      <c r="I179" s="215" t="s">
        <v>2670</v>
      </c>
      <c r="J179" s="215"/>
      <c r="K179" s="215"/>
      <c r="L179" s="215"/>
      <c r="M179" s="159"/>
      <c r="O179" s="8"/>
      <c r="Q179" s="19"/>
      <c r="R179" s="146" t="str">
        <f>IF(M179&gt;0,SUM(L179+M179),"")</f>
        <v/>
      </c>
      <c r="T179" s="19"/>
      <c r="U179" s="171" t="s">
        <v>1166</v>
      </c>
      <c r="V179" s="171"/>
      <c r="W179" s="171"/>
      <c r="X179" s="24">
        <v>0.02</v>
      </c>
      <c r="Y179" s="151"/>
      <c r="Z179" s="152" t="str">
        <f>IF(Y179&gt;0,SUM(E181+Y179),"")</f>
        <v/>
      </c>
      <c r="AA179" s="19"/>
      <c r="AB179" s="19"/>
    </row>
    <row r="180" spans="1:28" ht="23.25" hidden="1" x14ac:dyDescent="0.25">
      <c r="A180" s="9"/>
      <c r="B180" s="195"/>
      <c r="C180" s="195"/>
      <c r="D180" s="195"/>
      <c r="E180" s="156"/>
      <c r="H180" s="5"/>
      <c r="I180" s="195"/>
      <c r="J180" s="195"/>
      <c r="K180" s="195"/>
      <c r="L180" s="195"/>
      <c r="M180" s="5"/>
      <c r="O180" s="8"/>
      <c r="Q180" s="19"/>
      <c r="R180" s="146" t="str">
        <f>IF(S180&gt;0,SUM(L180+S180),"")</f>
        <v/>
      </c>
      <c r="S180" s="151"/>
      <c r="T180" s="19"/>
      <c r="U180" s="171" t="s">
        <v>1167</v>
      </c>
      <c r="V180" s="171"/>
      <c r="W180" s="171"/>
      <c r="X180" s="24">
        <v>0.03</v>
      </c>
      <c r="Y180" s="151"/>
      <c r="Z180" s="152" t="str">
        <f>IF(Y180&gt;0,SUM(E182+Y180),"")</f>
        <v/>
      </c>
      <c r="AA180" s="19"/>
      <c r="AB180" s="19"/>
    </row>
    <row r="181" spans="1:28" ht="23.25" hidden="1" x14ac:dyDescent="0.25">
      <c r="A181" s="9"/>
      <c r="B181" s="195"/>
      <c r="C181" s="195"/>
      <c r="D181" s="195"/>
      <c r="E181" s="156"/>
      <c r="H181" s="5"/>
      <c r="I181" s="195"/>
      <c r="J181" s="195"/>
      <c r="K181" s="195"/>
      <c r="L181" s="195"/>
      <c r="M181" s="5"/>
      <c r="O181" s="8"/>
      <c r="Q181" s="19"/>
      <c r="R181" s="146" t="str">
        <f>IF(S181&gt;0,SUM(L181+S181),"")</f>
        <v/>
      </c>
      <c r="S181" s="151"/>
      <c r="T181" s="19"/>
      <c r="U181" s="19"/>
      <c r="V181" s="19"/>
      <c r="W181" s="19"/>
      <c r="X181" s="19"/>
      <c r="Y181" s="19"/>
      <c r="Z181" s="19"/>
      <c r="AA181" s="19"/>
      <c r="AB181" s="19"/>
    </row>
    <row r="182" spans="1:28" ht="23.25" hidden="1" x14ac:dyDescent="0.25">
      <c r="A182" s="9"/>
      <c r="B182" s="195"/>
      <c r="C182" s="195"/>
      <c r="D182" s="195"/>
      <c r="E182" s="156"/>
      <c r="H182" s="5"/>
      <c r="I182" s="195"/>
      <c r="J182" s="195"/>
      <c r="K182" s="195"/>
      <c r="L182" s="195"/>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6" t="str">
        <f>IF(S183&gt;0,SUM(L183+S183),"")</f>
        <v/>
      </c>
      <c r="S183" s="15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3">
        <f>+SUM(G179:G182)</f>
        <v>0.03</v>
      </c>
      <c r="D185" s="91" t="s">
        <v>2628</v>
      </c>
      <c r="E185" s="94">
        <f>+(C185*SUM(K20:K35))</f>
        <v>179562000.72</v>
      </c>
      <c r="F185" s="92"/>
      <c r="G185" s="93"/>
      <c r="H185" s="88"/>
      <c r="I185" s="90" t="s">
        <v>2627</v>
      </c>
      <c r="J185" s="153">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5"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30" t="s">
        <v>2636</v>
      </c>
      <c r="C192" s="230"/>
      <c r="E192" s="5" t="s">
        <v>20</v>
      </c>
      <c r="H192" s="26" t="s">
        <v>24</v>
      </c>
      <c r="J192" s="5" t="s">
        <v>2637</v>
      </c>
      <c r="K192" s="5"/>
      <c r="M192" s="5"/>
      <c r="N192" s="5"/>
      <c r="O192" s="8"/>
      <c r="Q192" s="141"/>
      <c r="R192" s="142"/>
      <c r="S192" s="142"/>
      <c r="T192" s="141"/>
    </row>
    <row r="193" spans="1:18" x14ac:dyDescent="0.25">
      <c r="A193" s="9"/>
      <c r="C193" s="168">
        <v>40899</v>
      </c>
      <c r="D193" s="5"/>
      <c r="E193" s="169">
        <v>2042</v>
      </c>
      <c r="F193" s="5"/>
      <c r="G193" s="5"/>
      <c r="H193" s="169" t="s">
        <v>2703</v>
      </c>
      <c r="J193" s="5"/>
      <c r="K193" s="168">
        <v>40938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2704</v>
      </c>
      <c r="J211" s="27" t="s">
        <v>2622</v>
      </c>
      <c r="K211" s="169" t="s">
        <v>2705</v>
      </c>
      <c r="L211" s="21"/>
      <c r="M211" s="21"/>
      <c r="N211" s="21"/>
      <c r="O211" s="8"/>
    </row>
    <row r="212" spans="1:15" x14ac:dyDescent="0.25">
      <c r="A212" s="9"/>
      <c r="B212" s="27" t="s">
        <v>2619</v>
      </c>
      <c r="C212" s="169" t="s">
        <v>2703</v>
      </c>
      <c r="D212" s="21"/>
      <c r="G212" s="27" t="s">
        <v>2621</v>
      </c>
      <c r="H212" s="170">
        <v>3005583444</v>
      </c>
      <c r="J212" s="27" t="s">
        <v>2623</v>
      </c>
      <c r="K212" s="169"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 de Seguimiento</cp:lastModifiedBy>
  <cp:lastPrinted>2020-12-28T21:02:14Z</cp:lastPrinted>
  <dcterms:created xsi:type="dcterms:W3CDTF">2020-10-14T21:57:42Z</dcterms:created>
  <dcterms:modified xsi:type="dcterms:W3CDTF">2020-12-29T19:22:54Z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