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<sst xmlns="http://schemas.openxmlformats.org/spreadsheetml/2006/main" count="3120" uniqueCount="2704">
  <si>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</si>
  <si>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</si>
  <si>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</si>
  <si>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</si>
  <si>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</si>
  <si>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</si>
  <si>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</si>
  <si>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</si>
  <si>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</si>
  <si>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</si>
  <si>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</si>
  <si>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</si>
  <si>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</si>
  <si>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</si>
  <si>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</si>
  <si>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</si>
  <si>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</si>
  <si>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</si>
  <si>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</si>
  <si>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</si>
  <si>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</si>
  <si>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</si>
  <si>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</si>
  <si>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</si>
  <si>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</si>
  <si>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</si>
  <si>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</si>
  <si>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</si>
  <si>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</si>
  <si>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</si>
  <si>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</si>
  <si>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</si>
  <si>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</si>
  <si>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</si>
  <si>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</si>
  <si>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</si>
  <si>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</si>
  <si>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</si>
  <si>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</si>
  <si>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</si>
  <si>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</si>
  <si>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</si>
  <si>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</si>
  <si>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</si>
  <si>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</si>
  <si>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</si>
  <si>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</si>
  <si>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</si>
  <si>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</si>
  <si>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</si>
  <si>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</si>
  <si>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</si>
  <si>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</si>
  <si>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</si>
  <si>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</si>
  <si>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</si>
  <si>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</si>
  <si>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</si>
  <si>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</si>
  <si>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</si>
  <si>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</si>
  <si>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</si>
  <si>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</si>
  <si>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</si>
  <si>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</si>
  <si>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</si>
  <si>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</si>
  <si>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</si>
  <si>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</si>
  <si>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</si>
  <si>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</si>
  <si>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</si>
  <si>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</si>
  <si>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</si>
  <si>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</si>
  <si>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</si>
  <si>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</si>
  <si>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</si>
  <si>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</si>
  <si>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</si>
  <si>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</si>
  <si>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</si>
  <si>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</si>
  <si>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</si>
  <si>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</si>
  <si>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</si>
  <si>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</si>
  <si>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</si>
  <si>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</si>
  <si>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</si>
  <si>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</si>
  <si>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</si>
  <si>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</si>
  <si>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</si>
  <si>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</si>
  <si>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</si>
  <si>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</si>
  <si>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</si>
  <si>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</si>
  <si>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</si>
  <si>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</si>
  <si>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</si>
  <si>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</si>
  <si>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</si>
  <si>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</si>
  <si>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</si>
  <si>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</si>
  <si>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</si>
  <si>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</si>
  <si>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</si>
  <si>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</si>
  <si>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</si>
  <si>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</si>
  <si>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</si>
  <si>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</si>
  <si>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</si>
  <si>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</si>
  <si>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</si>
  <si>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</si>
  <si>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</si>
  <si>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</si>
  <si>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</si>
  <si>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</si>
  <si>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</si>
  <si>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</si>
  <si>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</si>
  <si>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</si>
  <si>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</si>
  <si>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</si>
  <si>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</si>
  <si>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</si>
  <si>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</si>
  <si>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</si>
  <si>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</si>
  <si>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</si>
  <si>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</si>
  <si>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</si>
  <si>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</si>
  <si>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</si>
  <si>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</si>
  <si>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</si>
  <si>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</si>
  <si>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</si>
  <si>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</si>
  <si>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</si>
  <si>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</si>
  <si>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</si>
  <si>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</si>
  <si>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</si>
  <si>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</si>
  <si>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</si>
  <si>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</si>
  <si>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</si>
  <si>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</si>
  <si>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</si>
  <si>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</si>
  <si>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</si>
  <si>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</si>
  <si>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</si>
  <si>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</si>
  <si>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</si>
  <si>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</si>
  <si>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</si>
  <si>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</si>
  <si>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</si>
  <si>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</si>
  <si>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</si>
  <si>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</si>
  <si>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</si>
  <si>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</si>
  <si>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</si>
  <si>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</si>
  <si>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</si>
  <si>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</si>
  <si>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</si>
  <si>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</si>
  <si>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</si>
  <si>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</si>
  <si>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</si>
  <si>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</si>
  <si>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</si>
  <si>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</si>
  <si>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</si>
  <si>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</si>
  <si>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</si>
  <si>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</si>
  <si>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</si>
  <si>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</si>
  <si>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</si>
  <si>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</si>
  <si>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</si>
  <si>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</si>
  <si>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</si>
  <si>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</si>
  <si>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</si>
  <si>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</si>
  <si>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</si>
  <si>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</si>
  <si>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</si>
  <si>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</si>
  <si>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</si>
  <si>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</si>
  <si>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</si>
  <si>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</si>
  <si>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</si>
  <si>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</si>
  <si>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</si>
  <si>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</si>
  <si>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</si>
  <si>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</si>
  <si>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</si>
  <si>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</si>
  <si>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</si>
  <si>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</si>
  <si>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</si>
  <si>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</si>
  <si>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</si>
  <si>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</si>
  <si>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</si>
  <si>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</si>
  <si>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</si>
  <si>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</si>
  <si>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</si>
  <si>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</si>
  <si>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</si>
  <si>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</si>
  <si>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</si>
  <si>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</si>
  <si>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</si>
  <si>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</si>
  <si>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</si>
  <si>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</si>
  <si>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</si>
  <si>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</si>
  <si>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</si>
  <si>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</si>
  <si>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</si>
  <si>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</si>
  <si>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</si>
  <si>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</si>
  <si>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</si>
  <si>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</si>
  <si>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</si>
  <si>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</si>
  <si>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</si>
  <si>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</si>
  <si>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</si>
  <si>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</si>
  <si>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</si>
  <si>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</si>
  <si>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</si>
  <si>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</si>
  <si>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</si>
  <si>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</si>
  <si>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</si>
  <si>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</si>
  <si>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</si>
  <si>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</si>
  <si>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</si>
  <si>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</si>
  <si>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</si>
  <si>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</si>
  <si>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</si>
  <si>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</si>
  <si>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</si>
  <si>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</si>
  <si>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</si>
  <si>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</si>
  <si>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</si>
  <si>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</si>
  <si>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</si>
  <si>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</si>
  <si>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</si>
  <si>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</si>
  <si>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</si>
  <si>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</si>
  <si>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</si>
  <si>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</si>
  <si>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</si>
  <si>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</si>
  <si>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</si>
  <si>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</si>
  <si>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</si>
  <si>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</si>
  <si>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</si>
  <si>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</si>
  <si>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</si>
  <si>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</si>
  <si>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</si>
  <si>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</si>
  <si>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</si>
  <si>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</si>
  <si>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</si>
  <si>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</si>
  <si>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</si>
  <si>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</si>
  <si>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</si>
  <si>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</si>
  <si>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</si>
  <si>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</si>
  <si>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</si>
  <si>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</si>
  <si>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</si>
  <si>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</si>
  <si>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</si>
  <si>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</si>
  <si>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</si>
  <si>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</si>
  <si>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</si>
  <si>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</si>
  <si>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</si>
  <si>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</si>
  <si>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</si>
  <si>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</si>
  <si>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</si>
  <si>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</si>
  <si>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</si>
  <si>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</si>
  <si>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</si>
  <si>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</si>
  <si>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</si>
  <si>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</si>
  <si>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</si>
  <si>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</si>
  <si>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</si>
  <si>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</si>
  <si>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</si>
  <si>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</si>
  <si>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</si>
  <si>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</si>
  <si>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</si>
  <si>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</si>
  <si>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</si>
  <si>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</si>
  <si>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</si>
  <si>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</si>
  <si>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</si>
  <si>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</si>
  <si>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</si>
  <si>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</si>
  <si>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</si>
  <si>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</si>
  <si>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</si>
  <si>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</si>
  <si>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</si>
  <si>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</si>
  <si>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</si>
  <si>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</si>
  <si>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</si>
  <si>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</si>
  <si>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</si>
  <si>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</si>
  <si>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</si>
  <si>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</si>
  <si>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</si>
  <si>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</si>
  <si>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</si>
  <si>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</si>
  <si>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</si>
  <si>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</si>
  <si>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</si>
  <si>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</si>
  <si>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</si>
  <si>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</si>
  <si>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</si>
  <si>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</si>
  <si>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</si>
  <si>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</si>
  <si>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</si>
  <si>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</si>
  <si>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</si>
  <si>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</si>
  <si>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</si>
  <si>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</si>
  <si>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</si>
  <si>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</si>
  <si>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</si>
  <si>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</si>
  <si>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</si>
  <si>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</si>
  <si>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</si>
  <si>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</si>
  <si>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</si>
  <si>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</si>
  <si>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</si>
  <si>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</si>
  <si>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</si>
  <si>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</si>
  <si>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</si>
  <si>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</si>
  <si>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</si>
  <si>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</si>
  <si>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</si>
  <si>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</si>
  <si>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</si>
  <si>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</si>
  <si>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</si>
  <si>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</si>
  <si>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</si>
  <si>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</si>
  <si>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</si>
  <si>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</si>
  <si>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</si>
  <si>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</si>
  <si>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</si>
  <si>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</si>
  <si>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</si>
  <si>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</si>
  <si>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</si>
  <si>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</si>
  <si>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</si>
  <si>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</si>
  <si>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</si>
  <si>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</si>
  <si>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</si>
  <si>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</si>
  <si>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</si>
  <si>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</si>
  <si>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</si>
  <si>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</si>
  <si>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</si>
  <si>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</si>
  <si>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</si>
  <si>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</si>
  <si>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</si>
  <si>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</si>
  <si>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</si>
  <si>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</si>
  <si>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</si>
  <si>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</si>
  <si>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</si>
  <si>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</si>
  <si>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</si>
  <si>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</si>
  <si>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</si>
  <si>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</si>
  <si>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</si>
  <si>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</si>
  <si>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</si>
  <si>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</si>
  <si>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</si>
  <si>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</si>
  <si>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</si>
  <si>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</si>
  <si>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</si>
  <si>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</si>
  <si>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</si>
  <si>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</si>
  <si>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</si>
  <si>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</si>
  <si>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</si>
  <si>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</si>
  <si>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</si>
  <si>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</si>
  <si>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</si>
  <si>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</si>
  <si>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</si>
  <si>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</si>
  <si>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</si>
  <si>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</si>
  <si>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</si>
  <si>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</si>
  <si>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</si>
  <si>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</si>
  <si>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</si>
  <si>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</si>
  <si>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</si>
  <si>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</si>
  <si>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</si>
  <si>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</si>
  <si>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</si>
  <si>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</si>
  <si>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</si>
  <si>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</si>
  <si>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</si>
  <si>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</si>
  <si>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</si>
  <si>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</si>
  <si>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</si>
  <si>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</si>
  <si>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</si>
  <si>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</si>
  <si>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</si>
  <si>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</si>
  <si>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</si>
  <si>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</si>
  <si>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</si>
  <si>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</si>
  <si>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</si>
  <si>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</si>
  <si>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</si>
  <si>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</si>
  <si>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</si>
  <si>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</si>
  <si>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</si>
  <si>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</si>
  <si>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</si>
  <si>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</si>
  <si>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</si>
  <si>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</si>
  <si>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</si>
  <si>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</si>
  <si>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</si>
  <si>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</si>
  <si>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</si>
  <si>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</si>
  <si>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</si>
  <si>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</si>
  <si>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</si>
  <si>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</si>
  <si>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</si>
  <si>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</si>
  <si>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</si>
  <si>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</si>
  <si>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</si>
  <si>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</si>
  <si>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</si>
  <si>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</si>
  <si>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</si>
  <si>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</si>
  <si>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</si>
  <si>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</si>
  <si>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</si>
  <si>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</si>
  <si>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</si>
  <si>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</si>
  <si>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</si>
  <si>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</si>
  <si>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</si>
  <si>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</si>
  <si>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</si>
  <si>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</si>
  <si>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</si>
  <si>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</si>
  <si>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</si>
  <si>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</si>
  <si>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</si>
  <si>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</si>
  <si>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</si>
  <si>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</si>
  <si>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</si>
  <si>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</si>
  <si>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</si>
  <si>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</si>
  <si>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</si>
  <si>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</si>
  <si>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</si>
  <si>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</si>
  <si>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</si>
  <si>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</si>
  <si>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</si>
  <si>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</si>
  <si>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</si>
  <si>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</si>
  <si>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</si>
  <si>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</si>
  <si>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</si>
  <si>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</si>
  <si>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</si>
  <si>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</si>
  <si>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</si>
  <si>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</si>
  <si>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</si>
  <si>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</si>
  <si>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</si>
  <si>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</si>
  <si>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</si>
  <si>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</si>
  <si>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</si>
  <si>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</si>
  <si>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</si>
  <si>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</si>
  <si>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</si>
  <si>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</si>
  <si>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</si>
  <si>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</si>
  <si>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</si>
  <si>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</si>
  <si>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</si>
  <si>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</si>
  <si>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</si>
  <si>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</si>
  <si>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</si>
  <si>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</si>
  <si>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</si>
  <si>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</si>
  <si>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</si>
  <si>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</si>
  <si>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</si>
  <si>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</si>
  <si>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</si>
  <si>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</si>
  <si>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</si>
  <si>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</si>
  <si>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</si>
  <si>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</si>
  <si>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</si>
  <si>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</si>
  <si>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</si>
  <si>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</si>
  <si>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</si>
  <si>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</si>
  <si>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</si>
  <si>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</si>
  <si>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</si>
  <si>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</si>
  <si>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</si>
  <si>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</si>
  <si>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</si>
  <si>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</si>
  <si>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</si>
  <si>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</si>
  <si>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</si>
  <si>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</si>
  <si>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</si>
  <si>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</si>
  <si>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</si>
  <si>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</si>
  <si>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</si>
  <si>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</si>
  <si>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</si>
  <si>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</si>
  <si>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</si>
  <si>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</si>
  <si>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</si>
  <si>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</si>
  <si>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</si>
  <si>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</si>
  <si>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</si>
  <si>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</si>
  <si>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</si>
  <si>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</si>
  <si>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</si>
  <si>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</si>
  <si>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</si>
  <si>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</si>
  <si>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</si>
  <si>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</si>
  <si>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</si>
  <si>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</si>
  <si>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</si>
  <si>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</si>
  <si>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</si>
  <si>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</si>
  <si>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</si>
  <si>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</si>
  <si>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</si>
  <si>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</si>
  <si>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</si>
  <si>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</si>
  <si>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</si>
  <si>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</si>
  <si>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</si>
  <si>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</si>
  <si>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</si>
  <si>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</si>
  <si>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</si>
  <si>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</si>
  <si>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</si>
  <si>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</si>
  <si>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</si>
  <si>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</si>
  <si>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</si>
  <si>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</si>
  <si>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</si>
  <si>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</si>
  <si>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</si>
  <si>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</si>
  <si>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</si>
  <si>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</si>
  <si>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</si>
  <si>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</si>
  <si>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</si>
  <si>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</si>
  <si>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</si>
  <si>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</si>
  <si>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</si>
  <si>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</si>
  <si>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</si>
  <si>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</si>
  <si>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</si>
  <si>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</si>
  <si>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</si>
  <si>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</si>
  <si>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</si>
  <si>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</si>
  <si>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</si>
  <si>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</si>
  <si>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</si>
  <si>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</si>
  <si>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</si>
  <si>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</si>
  <si>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</si>
  <si>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</si>
  <si>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</si>
  <si>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</si>
  <si>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</si>
  <si>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</si>
  <si>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</si>
  <si>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</si>
  <si>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</si>
  <si>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</si>
  <si>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</si>
  <si>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</si>
  <si>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</si>
  <si>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</si>
  <si>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</si>
  <si>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</si>
  <si>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</si>
  <si>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</si>
  <si>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</si>
  <si>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</si>
  <si>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</si>
  <si>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</si>
  <si>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</si>
  <si>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</si>
  <si>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</si>
  <si>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</si>
  <si>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</si>
  <si>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</si>
  <si>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</si>
  <si>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</si>
  <si>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</si>
  <si>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</si>
  <si>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</si>
  <si>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</si>
  <si>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</si>
  <si>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</si>
  <si>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</si>
  <si>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</si>
  <si>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</si>
  <si>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</si>
  <si>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</si>
  <si>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</si>
  <si>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</si>
  <si>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</si>
  <si>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</si>
  <si>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</si>
  <si>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</si>
  <si>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</si>
  <si>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</si>
  <si>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</si>
  <si>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</si>
  <si>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</si>
  <si>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</si>
  <si>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</si>
  <si>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</si>
  <si>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</si>
  <si>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</si>
  <si>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</si>
  <si>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</si>
  <si>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</si>
  <si>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</si>
  <si>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</si>
  <si>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</si>
  <si>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</si>
  <si>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</si>
  <si>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</si>
  <si>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</si>
  <si>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</si>
  <si>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</si>
  <si>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</si>
  <si>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</si>
  <si>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</si>
  <si>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</si>
  <si>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</si>
  <si>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</si>
  <si>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</si>
  <si>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</si>
  <si>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</si>
  <si>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</si>
  <si>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</si>
  <si>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</si>
  <si>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</si>
  <si>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</si>
  <si>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</si>
  <si>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</si>
  <si>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</si>
  <si>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</si>
  <si>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</si>
  <si>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</si>
  <si>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</si>
  <si>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</si>
  <si>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</si>
  <si>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</si>
  <si>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</si>
  <si>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</si>
  <si>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</si>
  <si>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</si>
  <si>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</si>
  <si>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</si>
  <si>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</si>
  <si>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</si>
  <si>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</si>
  <si>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</si>
  <si>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</si>
  <si>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</si>
  <si>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</si>
  <si>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</si>
  <si>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</si>
  <si>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</si>
  <si>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</si>
  <si>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</si>
  <si>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</si>
  <si>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</si>
  <si>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</si>
  <si>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</si>
  <si>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</si>
  <si>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</si>
  <si>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</si>
  <si>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</si>
  <si>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</si>
  <si>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</si>
  <si>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</si>
  <si>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</si>
  <si>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</si>
  <si>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</si>
  <si>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</si>
  <si>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</si>
  <si>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</si>
  <si>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</si>
  <si>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</si>
  <si>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</si>
  <si>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</si>
  <si>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</si>
  <si>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</si>
  <si>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</si>
  <si>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</si>
  <si>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</si>
  <si>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</si>
  <si>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</si>
  <si>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</si>
  <si>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</si>
  <si>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</si>
  <si>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</si>
  <si>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</si>
  <si>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</si>
  <si>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</si>
  <si>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</si>
  <si>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</si>
  <si>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</si>
  <si>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</si>
  <si>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</si>
  <si>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</si>
  <si>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</si>
  <si>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</si>
  <si>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</si>
  <si>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</si>
  <si>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</si>
  <si>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</si>
  <si>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</si>
  <si>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</si>
  <si>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</si>
  <si>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</si>
  <si>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</si>
  <si>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</si>
  <si>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</si>
  <si>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</si>
  <si>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</si>
  <si>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</si>
  <si>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</si>
  <si>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</si>
  <si>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</si>
  <si>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</si>
  <si>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</si>
  <si>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</si>
  <si>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</si>
  <si>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</si>
  <si>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</si>
  <si>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</si>
  <si>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</si>
  <si>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</si>
  <si>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</si>
  <si>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</si>
  <si>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</si>
  <si>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</si>
  <si>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</si>
  <si>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</si>
  <si>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</si>
  <si>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</si>
  <si>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</si>
  <si>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</si>
  <si>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</si>
  <si>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</si>
  <si>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</si>
  <si>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</si>
  <si>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</si>
  <si>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</si>
  <si>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</si>
  <si>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</si>
  <si>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</si>
  <si>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</si>
  <si>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</si>
  <si>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</si>
  <si>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</si>
  <si>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</si>
  <si>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</si>
  <si>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</si>
  <si>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</si>
  <si>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</si>
  <si>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</si>
  <si>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</si>
  <si>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</si>
  <si>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</si>
  <si>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</si>
  <si>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</si>
  <si>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</si>
  <si>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</si>
  <si>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</si>
  <si>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</si>
  <si>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</si>
  <si>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</si>
  <si>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</si>
  <si>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</si>
  <si>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</si>
  <si>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</si>
  <si>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</si>
  <si>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</si>
  <si>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</si>
  <si>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</si>
  <si>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</si>
  <si>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</si>
  <si>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</si>
  <si>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</si>
  <si>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</si>
  <si>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</si>
  <si>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</si>
  <si>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</si>
  <si>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</si>
  <si>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</si>
  <si>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</si>
  <si>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</si>
  <si>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</si>
  <si>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</si>
  <si>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</si>
  <si>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</si>
  <si>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</si>
  <si>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</si>
  <si>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</si>
  <si>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</si>
  <si>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</si>
  <si>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</si>
  <si>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</si>
  <si>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</si>
  <si>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</si>
  <si>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</si>
  <si>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</si>
  <si>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</si>
  <si>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</si>
  <si>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</si>
  <si>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</si>
  <si>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</si>
  <si>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</si>
  <si>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</si>
  <si>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</si>
  <si>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</si>
  <si>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</si>
  <si>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</si>
  <si>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</si>
  <si>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</si>
  <si>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</si>
  <si>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</si>
  <si>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</si>
  <si>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</si>
  <si>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</si>
  <si>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</si>
  <si>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</si>
  <si>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</si>
  <si>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</si>
  <si>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</si>
  <si>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</si>
  <si>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</si>
  <si>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</si>
  <si>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</si>
  <si>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</si>
  <si>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</si>
  <si>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</si>
  <si>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</si>
  <si>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</si>
  <si>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</si>
  <si>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</si>
  <si>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</si>
  <si>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</si>
  <si>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</si>
  <si>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</si>
  <si>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</si>
  <si>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</si>
  <si>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</si>
  <si>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</si>
  <si>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</si>
  <si>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</si>
  <si>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</si>
  <si>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</si>
  <si>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</si>
  <si>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</si>
  <si>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</si>
  <si>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</si>
  <si>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</si>
  <si>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</si>
  <si>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</si>
  <si>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</si>
  <si>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</si>
  <si>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</si>
  <si>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</si>
  <si>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</si>
  <si>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</si>
  <si>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</si>
  <si>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</si>
  <si>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</si>
  <si>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</si>
  <si>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</si>
  <si>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</si>
  <si>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</si>
  <si>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</si>
  <si>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</si>
  <si>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</si>
  <si>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</si>
  <si>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</si>
  <si>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</si>
  <si>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</si>
  <si>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</si>
  <si>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</si>
  <si>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</si>
  <si>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</si>
  <si>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</si>
  <si>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</si>
  <si>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</si>
  <si>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</si>
  <si>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</si>
  <si>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</si>
  <si>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</si>
  <si>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</si>
  <si>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</si>
  <si>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</si>
  <si>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</si>
  <si>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</si>
  <si>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</si>
  <si>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</si>
  <si>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</si>
  <si>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</si>
  <si>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</si>
  <si>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</si>
  <si>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</si>
  <si>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</si>
  <si>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</si>
  <si>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</si>
  <si>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</si>
  <si>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</si>
  <si>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</si>
  <si>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</si>
  <si>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</si>
  <si>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</si>
  <si>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</si>
  <si>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</si>
  <si>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</si>
  <si>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</si>
  <si>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</si>
  <si>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</si>
  <si>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</si>
  <si>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</si>
  <si>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</si>
  <si>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</si>
  <si>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</si>
  <si>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</si>
  <si>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</si>
  <si>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</si>
  <si>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</si>
  <si>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</si>
  <si>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</si>
  <si>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</si>
  <si>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</si>
  <si>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</si>
  <si>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</si>
  <si>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</si>
  <si>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</si>
  <si>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</si>
  <si>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</si>
  <si>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</si>
  <si>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</si>
  <si>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</si>
  <si>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</si>
  <si>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</si>
  <si>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</si>
  <si>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</si>
  <si>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</si>
  <si>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</si>
  <si>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</si>
  <si>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</si>
  <si>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</si>
  <si>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</si>
  <si>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</si>
  <si>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</si>
  <si>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</si>
  <si>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</si>
  <si>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</si>
  <si>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</si>
  <si>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</si>
  <si>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</si>
  <si>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</si>
  <si>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</si>
  <si>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</si>
  <si>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</si>
  <si>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</si>
  <si>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</si>
  <si>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</si>
  <si>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</si>
  <si>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</si>
  <si>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</si>
  <si>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</si>
  <si>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</si>
  <si>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</si>
  <si>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</si>
  <si>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</si>
  <si>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</si>
  <si>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</si>
  <si>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</si>
  <si>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</si>
  <si>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</si>
  <si>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</si>
  <si>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</si>
  <si>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</si>
  <si>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</si>
  <si>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</si>
  <si>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</si>
  <si>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</si>
  <si>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</si>
  <si>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</si>
  <si>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</si>
  <si>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</si>
  <si>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</si>
  <si>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</si>
  <si>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</si>
  <si>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</si>
  <si>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</si>
  <si>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</si>
  <si>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</si>
  <si>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</si>
  <si>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</si>
  <si>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</si>
  <si>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</si>
  <si>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</si>
  <si>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</si>
  <si>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</si>
  <si>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</si>
  <si>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</si>
  <si>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</si>
  <si>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</si>
  <si>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</si>
  <si>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</si>
  <si>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</si>
  <si>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</si>
  <si>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</si>
  <si>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</si>
  <si>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</si>
  <si>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</si>
  <si>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</si>
  <si>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</si>
  <si>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</si>
  <si>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</si>
  <si>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</si>
  <si>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</si>
  <si>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</si>
  <si>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</si>
  <si>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</si>
  <si>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</si>
  <si>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</si>
  <si>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</si>
  <si>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</si>
  <si>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</si>
  <si>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</si>
  <si>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</si>
  <si>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</si>
  <si>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</si>
  <si>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</si>
  <si>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</si>
  <si>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</si>
  <si>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</si>
  <si>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</si>
  <si>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</si>
  <si>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</si>
  <si>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</si>
  <si>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</si>
  <si>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</si>
  <si>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</si>
  <si>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</si>
  <si>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</si>
  <si>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</si>
  <si>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</si>
  <si>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</si>
  <si>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</si>
  <si>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</si>
  <si>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</si>
  <si>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</si>
  <si>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</si>
  <si>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</si>
  <si>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</si>
  <si>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</si>
  <si>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</si>
  <si>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</si>
  <si>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</si>
  <si>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</si>
  <si>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</si>
  <si>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</si>
  <si>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</si>
  <si>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</si>
  <si>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</si>
  <si>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</si>
  <si>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</si>
  <si>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</si>
  <si>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</si>
  <si>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</si>
  <si>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</si>
  <si>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</si>
  <si>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</si>
  <si>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</si>
  <si>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</si>
  <si>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</si>
  <si>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</si>
  <si>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</si>
  <si>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</si>
  <si>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</si>
  <si>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</si>
  <si>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</si>
  <si>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</si>
  <si>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</si>
  <si>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</si>
  <si>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</si>
  <si>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</si>
  <si>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</si>
  <si>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</si>
  <si>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</si>
  <si>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</si>
  <si>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</si>
  <si>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</si>
  <si>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</si>
  <si>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</si>
  <si>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</si>
  <si>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</si>
  <si>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</si>
  <si>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</si>
  <si>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</si>
  <si>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</si>
  <si>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</si>
  <si>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</si>
  <si>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</si>
  <si>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</si>
  <si>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</si>
  <si>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</si>
  <si>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</si>
  <si>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</si>
  <si>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</si>
  <si>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</si>
  <si>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</si>
  <si>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</si>
  <si>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</si>
  <si>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</si>
  <si>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</si>
  <si>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</si>
  <si>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</si>
  <si>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</si>
  <si>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</si>
  <si>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</si>
  <si>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</si>
  <si>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</si>
  <si>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</si>
  <si>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</si>
  <si>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</si>
  <si>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</si>
  <si>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</si>
  <si>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</si>
  <si>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</si>
  <si>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</si>
  <si>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</si>
  <si>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</si>
  <si>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</si>
  <si>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</si>
  <si>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</si>
  <si>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</si>
  <si>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</si>
  <si>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</si>
  <si>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</si>
  <si>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</si>
  <si>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</si>
  <si>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</si>
  <si>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</si>
  <si>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</si>
  <si>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</si>
  <si>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</si>
  <si>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</si>
  <si>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</si>
  <si>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</si>
  <si>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</si>
  <si>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</si>
  <si>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</si>
  <si>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</si>
  <si>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</si>
  <si>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</si>
  <si>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</si>
  <si>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</si>
  <si>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</si>
  <si>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</si>
  <si>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</si>
  <si>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</si>
  <si>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</si>
  <si>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</si>
  <si>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</si>
  <si>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</si>
  <si>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</si>
  <si>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</si>
  <si>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</si>
  <si>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</si>
  <si>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</si>
  <si>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</si>
  <si>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</si>
  <si>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</si>
  <si>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</si>
  <si>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</si>
  <si>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</si>
  <si>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</si>
  <si>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</si>
  <si>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</si>
  <si>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</si>
  <si>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</si>
  <si>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</si>
  <si>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</si>
  <si>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</si>
  <si>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</si>
  <si>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</si>
  <si>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</si>
  <si>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</si>
  <si>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</si>
  <si>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</si>
  <si>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</si>
  <si>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</si>
  <si>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</si>
  <si>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</si>
  <si>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</si>
  <si>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</si>
  <si>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</si>
  <si>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</si>
  <si>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</si>
  <si>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</si>
  <si>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</si>
  <si>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</si>
  <si>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</si>
  <si>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</si>
  <si>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</si>
  <si>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</si>
  <si>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</si>
  <si>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</si>
  <si>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</si>
  <si>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</si>
  <si>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</si>
  <si>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</si>
  <si>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</si>
  <si>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</si>
  <si>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</si>
  <si>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</si>
  <si>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</si>
  <si>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</si>
  <si>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</si>
  <si>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</si>
  <si>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</si>
  <si>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</si>
  <si>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</si>
  <si>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</si>
  <si>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</si>
  <si>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</si>
  <si>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</si>
  <si>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</si>
  <si>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</si>
  <si>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</si>
  <si>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</si>
  <si>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</si>
  <si>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</si>
  <si>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</si>
  <si>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</si>
  <si>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</si>
  <si>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</si>
  <si>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</si>
  <si>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</si>
  <si>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</si>
  <si>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</si>
  <si>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</si>
  <si>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</si>
  <si>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</si>
  <si>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</si>
  <si>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</si>
  <si>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</si>
  <si>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</si>
  <si>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</si>
  <si>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</si>
  <si>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</si>
  <si>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</si>
  <si>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</si>
  <si>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</si>
  <si>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</si>
  <si>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</si>
  <si>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</si>
  <si>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</si>
  <si>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</si>
  <si>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</si>
  <si>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</si>
  <si>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</si>
  <si>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</si>
  <si>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</si>
  <si>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</si>
  <si>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</si>
  <si>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</si>
  <si>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</si>
  <si>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</si>
  <si>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</si>
  <si>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</si>
  <si>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</si>
  <si>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</si>
  <si>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</si>
  <si>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</si>
  <si>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</si>
  <si>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</si>
  <si>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</si>
  <si>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</si>
  <si>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</si>
  <si>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</si>
  <si>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</si>
  <si>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</si>
  <si>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</si>
  <si>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</si>
  <si>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</si>
  <si>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</si>
  <si>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</si>
  <si>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</si>
  <si>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</si>
  <si>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</si>
  <si>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</si>
  <si>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</si>
  <si>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</si>
  <si>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</si>
  <si>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</si>
  <si>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</si>
  <si>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</si>
  <si>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</si>
  <si>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</si>
  <si>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</si>
  <si>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</si>
  <si>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</si>
  <si>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</si>
  <si>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</si>
  <si>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</si>
  <si>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</si>
  <si>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</si>
  <si>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</si>
  <si>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</si>
  <si>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</si>
  <si>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</si>
  <si>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</si>
  <si>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</si>
  <si>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</si>
  <si>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</si>
  <si>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</si>
  <si>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</si>
  <si>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</si>
  <si>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</si>
  <si>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</si>
  <si>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</si>
  <si>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</si>
  <si>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</si>
  <si>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</si>
  <si>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</si>
  <si>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</si>
  <si>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</si>
  <si>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</si>
  <si>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</si>
  <si>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</si>
  <si>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</si>
  <si>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</si>
  <si>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</si>
  <si>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</si>
  <si>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</si>
  <si>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</si>
  <si>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</si>
  <si>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</si>
  <si>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</si>
  <si>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</si>
  <si>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</si>
  <si>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</si>
  <si>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</si>
  <si>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</si>
  <si>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</si>
  <si>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</si>
  <si>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</si>
  <si>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</si>
  <si>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</si>
  <si>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</si>
  <si>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</si>
  <si>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</si>
  <si>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</si>
  <si>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</si>
  <si>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</si>
  <si>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</si>
  <si>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</si>
  <si>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</si>
  <si>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</si>
  <si>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</si>
  <si>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</si>
  <si>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</si>
  <si>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</si>
  <si>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</si>
  <si>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</si>
  <si>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</si>
  <si>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</si>
  <si>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</si>
  <si>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</si>
  <si>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</si>
  <si>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</si>
  <si>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</si>
  <si>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</si>
  <si>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</si>
  <si>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</si>
  <si>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</si>
  <si>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</si>
  <si>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</si>
  <si>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</si>
  <si>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</si>
  <si>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</si>
  <si>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</si>
  <si>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</si>
  <si>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</si>
  <si>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</si>
  <si>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</si>
  <si>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</si>
  <si>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</si>
  <si>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</si>
  <si>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</si>
  <si>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</si>
  <si>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</si>
  <si>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</si>
  <si>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</si>
  <si>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</si>
  <si>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</si>
  <si>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</si>
  <si>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</si>
  <si>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</si>
  <si>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</si>
  <si>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</si>
  <si>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</si>
  <si>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</si>
  <si>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</si>
  <si>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</si>
  <si>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</si>
  <si>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</si>
  <si>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</si>
  <si>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</si>
  <si>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</si>
  <si>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</si>
  <si>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</si>
  <si>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</si>
  <si>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</si>
  <si>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</si>
  <si>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</si>
  <si>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</si>
  <si>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</si>
  <si>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</si>
  <si>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</si>
  <si>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</si>
  <si>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</si>
  <si>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</si>
  <si>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</si>
  <si>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</si>
  <si>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</si>
  <si>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</si>
  <si>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</si>
  <si>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</si>
  <si>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</si>
  <si>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</si>
  <si>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</si>
  <si>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</si>
  <si>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</si>
  <si>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</si>
  <si>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</si>
  <si>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</si>
  <si>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</si>
  <si>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</si>
  <si>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</si>
  <si>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</si>
  <si>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</si>
  <si>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</si>
  <si>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</si>
  <si>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</si>
  <si>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</si>
  <si>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</si>
  <si>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</si>
  <si>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</si>
  <si>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</si>
  <si>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</si>
  <si>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</si>
  <si>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</si>
  <si>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</si>
  <si>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</si>
  <si>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</si>
  <si>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</si>
  <si>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</si>
  <si>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</si>
  <si>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</si>
  <si>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</si>
  <si>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</si>
  <si>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</si>
  <si>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</si>
  <si>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</si>
  <si>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</si>
  <si>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</si>
  <si>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</si>
  <si>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</si>
  <si>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</si>
  <si>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</si>
  <si>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</si>
  <si>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</si>
  <si>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</si>
  <si>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</si>
  <si>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</si>
  <si>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</si>
  <si>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</si>
  <si>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</si>
  <si>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</si>
  <si>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</si>
  <si>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</si>
  <si>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</si>
  <si>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</si>
  <si>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</si>
  <si>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</si>
  <si>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</si>
  <si>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</si>
  <si>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</si>
  <si>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</si>
  <si>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</si>
  <si>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</si>
  <si>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</si>
  <si>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</si>
  <si>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</si>
  <si>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</si>
  <si>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</si>
  <si>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</si>
  <si>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</si>
  <si>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</si>
  <si>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</si>
  <si>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</si>
  <si>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</si>
  <si>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</si>
  <si>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</si>
  <si>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</si>
  <si>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</si>
  <si>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</si>
  <si>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</si>
  <si>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</si>
  <si>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</si>
  <si>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</si>
  <si>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</si>
  <si>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</si>
  <si>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</si>
  <si>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</si>
  <si>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</si>
  <si>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</si>
  <si>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</si>
  <si>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</si>
  <si>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</si>
  <si>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</si>
  <si>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</si>
  <si>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</si>
  <si>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</si>
  <si>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</si>
  <si>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</si>
  <si>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</si>
  <si>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</si>
  <si>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</si>
  <si>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</si>
  <si>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</si>
  <si>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</si>
  <si>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</si>
  <si>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</si>
  <si>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</si>
  <si>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</si>
  <si>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</si>
  <si>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</si>
  <si>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</si>
  <si>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</si>
  <si>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</si>
  <si>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</si>
  <si>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</si>
  <si>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</si>
  <si>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</si>
  <si>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</si>
  <si>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</si>
  <si>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</si>
  <si>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</si>
  <si>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</si>
  <si>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</si>
  <si>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</si>
  <si>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</si>
  <si>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</si>
  <si>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</si>
  <si>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</si>
  <si>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</si>
  <si>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</si>
  <si>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</si>
  <si>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</si>
  <si>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</si>
  <si>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</si>
  <si>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</si>
  <si>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</si>
  <si>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</si>
  <si>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</si>
  <si>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</si>
  <si>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</si>
  <si>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</si>
  <si>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</si>
  <si>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</si>
  <si>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</si>
  <si>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</si>
  <si>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</si>
  <si>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</si>
  <si>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</si>
  <si>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</si>
  <si>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</si>
  <si>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</si>
  <si>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</si>
  <si>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</si>
  <si>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</si>
  <si>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</si>
  <si>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</si>
  <si>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</si>
  <si>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</si>
  <si>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</si>
  <si>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</si>
  <si>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</si>
  <si>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</si>
  <si>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</si>
  <si>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</si>
  <si>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</si>
  <si>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</si>
  <si>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</si>
  <si>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</si>
  <si>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</si>
  <si>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</si>
  <si>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</si>
  <si>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</si>
  <si>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</si>
  <si>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</si>
  <si>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</si>
  <si>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</si>
  <si>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</si>
  <si>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</si>
  <si>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</si>
  <si>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</si>
  <si>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</si>
  <si>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</si>
  <si>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</si>
  <si>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</si>
  <si>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</si>
  <si>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</si>
  <si>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</si>
  <si>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</si>
  <si>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</si>
  <si>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</si>
  <si>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</si>
  <si>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</si>
  <si>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</si>
  <si>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</si>
  <si>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</si>
  <si>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</si>
  <si>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</si>
  <si>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</si>
  <si>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</si>
  <si>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</si>
  <si>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</si>
  <si>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</si>
  <si>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</si>
  <si>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</si>
  <si>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</si>
  <si>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</si>
  <si>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</si>
  <si>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</si>
  <si>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</si>
  <si>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</si>
  <si>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</si>
  <si>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</si>
  <si>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</si>
  <si>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</si>
  <si>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</si>
  <si>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</si>
  <si>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</si>
  <si>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</si>
  <si>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</si>
  <si>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</si>
  <si>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</si>
  <si>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</si>
  <si>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</si>
  <si>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</si>
  <si>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</si>
  <si>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</si>
  <si>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</si>
  <si>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</si>
  <si>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</si>
  <si>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</si>
  <si>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</si>
  <si>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</si>
  <si>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</si>
  <si>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</si>
  <si>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</si>
  <si>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</si>
  <si>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</si>
  <si>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</si>
  <si>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</si>
  <si>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</si>
  <si>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</si>
  <si>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</si>
  <si>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</si>
  <si>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</si>
  <si>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</si>
  <si>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</si>
  <si>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</si>
  <si>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</si>
  <si>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</si>
  <si>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</si>
  <si>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</si>
  <si>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</si>
  <si>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</si>
  <si>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</si>
  <si>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</si>
  <si>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</si>
  <si>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</si>
  <si>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</si>
  <si>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</si>
  <si>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</si>
  <si>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</si>
  <si>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</si>
  <si>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</si>
  <si>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</si>
  <si>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</si>
  <si>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</si>
  <si>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</si>
  <si>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</si>
  <si>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</si>
  <si>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</si>
  <si>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</si>
  <si>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</si>
  <si>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</si>
  <si>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</si>
  <si>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</si>
  <si>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</si>
  <si>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</si>
  <si>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</si>
  <si>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</si>
  <si>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</si>
  <si>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</si>
  <si>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</si>
  <si>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</si>
  <si>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</si>
  <si>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</si>
  <si>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</si>
  <si>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</si>
  <si>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</si>
  <si>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</si>
  <si>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</si>
  <si>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</si>
  <si>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</si>
  <si>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</si>
  <si>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</si>
  <si>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</si>
  <si>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</si>
  <si>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</si>
  <si>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</si>
  <si>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</si>
  <si>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</si>
  <si>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</si>
  <si>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</si>
  <si>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</si>
  <si>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</si>
  <si>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</si>
  <si>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</si>
  <si>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</si>
  <si>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</si>
  <si>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</si>
  <si>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</si>
  <si>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</si>
  <si>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</si>
  <si>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</si>
  <si>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</si>
  <si>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</si>
  <si>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</si>
  <si>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</si>
  <si>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</si>
  <si>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</si>
  <si>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</si>
  <si>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</si>
  <si>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</si>
  <si>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</si>
  <si>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</si>
  <si>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</si>
  <si>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</si>
  <si>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</si>
  <si>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</si>
  <si>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</si>
  <si>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</si>
  <si>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</si>
  <si>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</si>
  <si>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</si>
  <si>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</si>
  <si>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</si>
  <si>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</si>
  <si>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</si>
  <si>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</si>
  <si>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</si>
  <si>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</si>
  <si>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</si>
  <si>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</si>
  <si>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</si>
  <si>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</si>
  <si>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</si>
  <si>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</si>
  <si>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</si>
  <si>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</si>
  <si>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</si>
  <si>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</si>
  <si>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</si>
  <si>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</si>
  <si>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</si>
  <si>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</si>
  <si>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</si>
  <si>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</si>
  <si>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</si>
  <si>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</si>
  <si>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</si>
  <si>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</si>
  <si>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</si>
  <si>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</si>
  <si>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</si>
  <si>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</si>
  <si>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</si>
  <si>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</si>
  <si>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</si>
  <si>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</si>
  <si>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</si>
  <si>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</si>
  <si>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</si>
  <si>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</si>
  <si>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</si>
  <si>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</si>
  <si>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</si>
  <si>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</si>
  <si>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</si>
  <si>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</si>
  <si>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</si>
  <si>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</si>
  <si>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</si>
  <si>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</si>
  <si>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</si>
  <si>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</si>
  <si>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</si>
  <si>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</si>
  <si>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</si>
  <si>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</si>
  <si>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</si>
  <si>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</si>
  <si>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</si>
  <si>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</si>
  <si>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</si>
  <si>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</si>
  <si>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</si>
  <si>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</si>
  <si>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</si>
  <si>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</si>
  <si>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</si>
  <si>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</si>
  <si>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</si>
  <si>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</si>
  <si>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</si>
  <si>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</si>
  <si>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</si>
  <si>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</si>
  <si>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</si>
  <si>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</si>
  <si>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</si>
  <si>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</si>
  <si>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</si>
  <si>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</si>
  <si>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</si>
  <si>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</si>
  <si>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</si>
  <si>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</si>
  <si>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</si>
  <si>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</si>
  <si>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</si>
  <si>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</si>
  <si>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</si>
  <si>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</si>
  <si>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</si>
  <si>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</si>
  <si>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</si>
  <si>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</si>
  <si>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</si>
  <si>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</si>
  <si>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</si>
  <si>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</si>
  <si>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</si>
  <si>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</si>
  <si>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</si>
  <si>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</si>
  <si>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</si>
  <si>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</si>
  <si>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</si>
  <si>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</si>
  <si>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</si>
  <si>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</si>
  <si>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</si>
  <si>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</si>
  <si>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</si>
  <si>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</si>
  <si>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</si>
  <si>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</si>
  <si>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</si>
  <si>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</si>
  <si>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</si>
  <si>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</si>
  <si>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</si>
  <si>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</si>
  <si>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</si>
  <si>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</si>
  <si>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</si>
  <si>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</si>
  <si>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</si>
  <si>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</si>
  <si>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</si>
  <si>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</si>
  <si>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</si>
  <si>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</si>
  <si>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</si>
  <si>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</si>
  <si>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</si>
  <si>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</si>
  <si>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</si>
  <si>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</si>
  <si>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</si>
  <si>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</si>
  <si>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</si>
  <si>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</si>
  <si>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</si>
  <si>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</si>
  <si>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</si>
  <si>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</si>
  <si>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</si>
  <si>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</si>
  <si>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</si>
  <si>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</si>
  <si>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</si>
  <si>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</si>
  <si>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</si>
  <si>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</si>
  <si>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</si>
  <si>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</si>
  <si>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</si>
  <si>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</si>
  <si>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</si>
  <si>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</si>
  <si>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</si>
  <si>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</si>
  <si>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</si>
  <si>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</si>
  <si>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</si>
  <si>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</si>
  <si>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</si>
  <si>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</si>
  <si>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</si>
  <si>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</si>
  <si>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</si>
  <si>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</si>
  <si>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</si>
  <si>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</si>
  <si>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</si>
  <si>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</si>
  <si>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</si>
  <si>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</si>
  <si>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</si>
  <si>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</si>
  <si>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</si>
  <si>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</si>
  <si>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</si>
  <si>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</si>
  <si>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</si>
  <si>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</si>
  <si>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</si>
  <si>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</si>
  <si>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</si>
  <si>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</si>
  <si>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</si>
  <si>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</si>
  <si>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</si>
  <si>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</si>
  <si>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</si>
  <si>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</si>
  <si>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</si>
  <si>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</si>
  <si>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</si>
  <si>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</si>
  <si>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</si>
  <si>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</si>
  <si>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</si>
  <si>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</si>
  <si>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</si>
  <si>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</si>
  <si>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</si>
  <si>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</si>
  <si>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</si>
  <si>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</si>
  <si>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</si>
  <si>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</si>
  <si>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</si>
  <si>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</si>
  <si>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</si>
  <si>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</si>
  <si>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</si>
  <si>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</si>
  <si>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</si>
  <si>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</si>
  <si>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</si>
  <si>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</si>
  <si>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</si>
  <si>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</si>
  <si>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</si>
  <si>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</si>
  <si>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</si>
  <si>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</si>
  <si>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</si>
  <si>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</si>
  <si>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</si>
  <si>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</si>
  <si>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</si>
  <si>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</si>
  <si>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</si>
  <si>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</si>
  <si>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</si>
  <si>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</si>
  <si>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</si>
  <si>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</si>
  <si>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</si>
  <si>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</si>
  <si>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</si>
  <si>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</si>
  <si>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</si>
  <si>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</si>
  <si>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</si>
  <si>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</si>
  <si>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</si>
  <si>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</si>
  <si>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</si>
  <si>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</si>
  <si>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</si>
  <si>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</si>
  <si>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</si>
  <si>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</si>
  <si>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</si>
  <si>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</si>
  <si>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</si>
  <si>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</si>
  <si>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</si>
  <si>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</si>
  <si>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</si>
  <si>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</si>
  <si>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</si>
  <si>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</si>
  <si>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</si>
  <si>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</si>
  <si>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</si>
  <si>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</si>
  <si>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</si>
  <si>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</si>
  <si>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</si>
  <si>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</si>
  <si>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</si>
  <si>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</si>
  <si>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</si>
  <si>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</si>
  <si>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</si>
  <si>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</si>
  <si>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</si>
  <si>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</si>
  <si>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</si>
  <si>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</si>
  <si>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</si>
  <si>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</si>
  <si>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</si>
  <si>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</si>
  <si>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</si>
  <si>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</si>
  <si>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</si>
  <si>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</si>
  <si>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</si>
  <si>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</si>
  <si>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</si>
  <si>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</si>
  <si>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</si>
  <si>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</si>
  <si>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</si>
  <si>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</si>
  <si>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</si>
  <si>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</si>
  <si>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</si>
  <si>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</si>
  <si>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</si>
  <si>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</si>
  <si>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</si>
  <si>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</si>
  <si>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</si>
  <si>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</si>
  <si>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</si>
  <si>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</si>
  <si>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</si>
  <si>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</si>
  <si>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</si>
  <si>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</si>
  <si>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</si>
  <si>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</si>
  <si>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</si>
  <si>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</si>
  <si>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</si>
  <si>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</si>
  <si>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</si>
  <si>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</si>
  <si>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</si>
  <si>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</si>
  <si>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</si>
  <si>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</si>
  <si>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</si>
  <si>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</si>
  <si>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</si>
  <si>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</si>
  <si>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</si>
  <si>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</si>
  <si>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</si>
  <si>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</si>
  <si>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</si>
  <si>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</si>
  <si>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</si>
  <si>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</si>
  <si>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</si>
  <si>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</si>
  <si>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</si>
  <si>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</si>
  <si>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</si>
  <si>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</si>
  <si>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</si>
  <si>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</si>
  <si>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</si>
  <si>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</si>
  <si>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</si>
  <si>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</si>
  <si>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</si>
  <si>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</si>
  <si>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</si>
  <si>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</si>
  <si>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</si>
  <si>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</si>
  <si>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</si>
  <si>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</si>
  <si>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</si>
  <si>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</si>
  <si>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</si>
  <si>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</si>
  <si>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</si>
  <si>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</si>
  <si>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</si>
  <si>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</si>
  <si>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</si>
  <si>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</si>
  <si>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</si>
  <si>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</si>
  <si>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</si>
  <si>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</si>
  <si>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</si>
  <si>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</si>
  <si>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</si>
  <si>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</si>
  <si>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</si>
  <si>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</si>
  <si>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</si>
  <si>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</si>
  <si>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</si>
  <si>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</si>
  <si>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</si>
  <si>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</si>
  <si>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</si>
  <si>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</si>
  <si>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</si>
  <si>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</si>
  <si>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</si>
  <si>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</si>
  <si>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</si>
  <si>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</si>
  <si>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</si>
  <si>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</si>
  <si>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</si>
  <si>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</si>
  <si>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</si>
  <si>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</si>
  <si>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</si>
  <si>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</si>
  <si>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</si>
  <si>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</si>
  <si>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</si>
  <si>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</si>
  <si>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</si>
  <si>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</si>
  <si>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</si>
  <si>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</si>
  <si>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</si>
  <si>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</si>
  <si>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</si>
  <si>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</si>
  <si>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</si>
  <si>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</si>
  <si>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</si>
  <si>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</si>
  <si>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</si>
  <si>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</si>
  <si>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</si>
  <si>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</si>
  <si>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</si>
  <si>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</si>
  <si>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</si>
  <si>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</si>
  <si>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</si>
  <si>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</si>
  <si>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</si>
  <si>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</si>
  <si>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</si>
  <si>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</si>
  <si>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</si>
  <si>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</si>
  <si>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</si>
  <si>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</si>
  <si>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</si>
  <si>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</si>
  <si>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</si>
  <si>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</si>
  <si>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</si>
  <si>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</si>
  <si>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</si>
  <si>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</si>
  <si>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</si>
  <si>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</si>
  <si>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</si>
  <si>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</si>
  <si>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</si>
  <si>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</si>
  <si>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</si>
  <si>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</si>
  <si>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</si>
  <si>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</si>
  <si>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</si>
  <si>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</si>
  <si>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</si>
  <si>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</si>
  <si>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</si>
  <si>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</si>
  <si>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</si>
  <si>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</si>
  <si>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</si>
  <si>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</si>
  <si>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</si>
  <si>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</si>
  <si>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</si>
  <si>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</si>
  <si>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</si>
  <si>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</si>
  <si>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</si>
  <si>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</si>
  <si>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</si>
  <si>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</si>
  <si>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</si>
  <si>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</si>
  <si>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</si>
  <si>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</si>
  <si>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</si>
  <si>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</si>
  <si>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</si>
  <si>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</si>
  <si>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</si>
  <si>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</si>
  <si>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</si>
  <si>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</si>
  <si>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</si>
  <si>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</si>
  <si>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</si>
  <si>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</si>
  <si>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</si>
  <si>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</si>
  <si>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</si>
  <si>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</si>
  <si>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</si>
  <si>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</si>
  <si>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</si>
  <si>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</si>
  <si>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</si>
  <si>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</si>
  <si>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</si>
  <si>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</si>
  <si>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</si>
  <si>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</si>
  <si>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</si>
  <si>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</si>
  <si>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</si>
  <si>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</si>
  <si>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</si>
  <si>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</si>
  <si>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</si>
  <si>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</si>
  <si>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</si>
  <si>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</si>
  <si>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</si>
  <si>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</si>
  <si>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</si>
  <si>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</si>
  <si>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</si>
  <si>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</si>
  <si>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</si>
  <si>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</si>
  <si>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</si>
  <si>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</si>
  <si>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</si>
  <si>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</si>
  <si>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</si>
  <si>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</si>
  <si>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</si>
  <si>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</si>
  <si>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</si>
  <si>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</si>
  <si>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</si>
  <si>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</si>
  <si>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</si>
  <si>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</si>
  <si>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</si>
  <si>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</si>
  <si>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</si>
  <si>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</si>
  <si>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</si>
  <si>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</si>
  <si>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</si>
  <si>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</si>
  <si>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</si>
  <si>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</si>
  <si>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</si>
  <si>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</si>
  <si>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</si>
  <si>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</si>
  <si>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</si>
  <si>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</si>
  <si>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</si>
  <si>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</si>
  <si>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</si>
  <si>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</si>
  <si>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</si>
  <si>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</si>
  <si>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</si>
  <si>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</si>
  <si>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</si>
  <si>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</si>
  <si>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</si>
  <si>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</si>
  <si>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</si>
  <si>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</si>
  <si>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</si>
  <si>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</si>
  <si>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</si>
  <si>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</si>
  <si>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</si>
  <si>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</si>
  <si>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</si>
  <si>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</si>
  <si>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</si>
  <si>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</si>
  <si>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</si>
  <si>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</si>
  <si>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</si>
  <si>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</si>
  <si>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</si>
  <si>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</si>
  <si>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</si>
  <si>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</si>
  <si>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</si>
  <si>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</si>
  <si>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</si>
  <si>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</si>
  <si>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</si>
  <si>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</si>
  <si>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</si>
  <si>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</si>
  <si>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</si>
  <si>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</si>
  <si>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</si>
  <si>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</si>
  <si>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</si>
  <si>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</si>
  <si>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</si>
  <si>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</si>
  <si>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</si>
  <si>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</si>
  <si>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</si>
  <si>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</si>
  <si>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</si>
  <si>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</si>
  <si>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</si>
  <si>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</si>
  <si>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</si>
  <si>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</si>
  <si>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</si>
  <si>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</si>
  <si>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</si>
  <si>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</si>
  <si>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</si>
  <si>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</si>
  <si>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</si>
  <si>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</si>
  <si>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</si>
  <si>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</si>
  <si>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</si>
  <si>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</si>
  <si>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</si>
  <si>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</si>
  <si>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</si>
  <si>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</si>
  <si>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</si>
  <si>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</si>
  <si>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</si>
  <si>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</si>
  <si>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</si>
  <si>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</si>
  <si>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</si>
  <si>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</si>
  <si>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</si>
  <si>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</si>
  <si>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</si>
  <si>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</si>
  <si>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</si>
  <si>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</si>
  <si>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</si>
  <si>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</si>
  <si>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</si>
  <si>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</si>
  <si>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</si>
  <si>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</si>
  <si>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</si>
  <si>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</si>
  <si>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</si>
  <si>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</si>
  <si>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</si>
  <si>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</si>
  <si>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</si>
  <si>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</si>
  <si>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</si>
  <si>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</si>
  <si>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</si>
  <si>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</si>
  <si>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</si>
  <si>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</si>
  <si>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</si>
  <si>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</si>
  <si>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</si>
  <si>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</si>
  <si>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</si>
  <si>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</si>
  <si>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</si>
  <si>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</si>
  <si>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</si>
  <si>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</si>
  <si>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</si>
  <si>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</si>
  <si>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</si>
  <si>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</si>
  <si>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</si>
  <si>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</si>
  <si>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</si>
  <si>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</si>
  <si>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</si>
  <si>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</si>
  <si>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</si>
  <si>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</si>
  <si>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</si>
  <si>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</si>
  <si>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</si>
  <si>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</si>
  <si>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</si>
  <si>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</si>
  <si>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</si>
  <si>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</si>
  <si>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</si>
  <si>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</si>
  <si>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</si>
  <si>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</si>
  <si>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</si>
  <si>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</si>
  <si>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</si>
  <si>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</si>
  <si>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</si>
  <si>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</si>
  <si>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</si>
  <si>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</si>
  <si>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</si>
  <si>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</si>
  <si>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</si>
  <si>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</si>
  <si>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</si>
  <si>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</si>
  <si>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</si>
  <si>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</si>
  <si>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</si>
  <si>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</si>
  <si>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</si>
  <si>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</si>
  <si>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</si>
  <si>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</si>
  <si>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</si>
  <si>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</si>
  <si>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</si>
  <si>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</si>
  <si>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</si>
  <si>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</si>
  <si>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</si>
  <si>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</si>
  <si>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</si>
  <si>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</si>
  <si>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</si>
  <si>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</si>
  <si>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</si>
  <si>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</si>
  <si>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</si>
  <si>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</si>
  <si>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</si>
  <si>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</si>
  <si>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</si>
  <si>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</si>
  <si>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</si>
  <si>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</si>
  <si>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</si>
  <si>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</si>
  <si>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</si>
  <si>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</si>
  <si>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</si>
  <si>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</si>
  <si>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</si>
  <si>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</si>
  <si>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</si>
  <si>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</si>
  <si>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</si>
  <si>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</si>
  <si>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</si>
  <si>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</si>
  <si>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</si>
  <si>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</si>
  <si>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</si>
  <si>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</si>
  <si>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</si>
  <si>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</si>
  <si>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</si>
  <si>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</si>
  <si>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</si>
  <si>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</si>
  <si>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</si>
  <si>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</si>
  <si>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</si>
  <si>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</si>
  <si>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</si>
  <si>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</si>
  <si>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</si>
  <si>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</si>
  <si>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</si>
  <si>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</si>
  <si>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</si>
  <si>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</si>
  <si>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15003272020</t>
  </si>
  <si>
    <t>PRESTAR LOS SERVICIOS DE EDUCACIÓN INICIAL EN EL MARCO DE LA ATENCIÓN INTEGRAL EN CENTROS DE DESARROLLO INFANTIL -CDI-, DE CONFORMIDAD CON LOS MANUALES OPERATIVOS DE LA MODALIDAD INSTITUCIONAL, EL LINEAMIENTO TÉCNICO PARA LA ATENCIÓN A LA PRIMERA INFANCIA Y LAS DIRECTRICES ESTABLECIDAS POR EL ICBF, EN ARMONÍA CON LA POLÍTICA DE ESTADO PARA EL DESARROLLO INTEGRAL DE LA PRIMERA INFANCIA DE CERO A SIEMPRE.</t>
  </si>
  <si>
    <t>103</t>
  </si>
  <si>
    <t>INSTITUTO COLOMBIANO DE BIENESTAR FAMILIAR</t>
  </si>
  <si>
    <t xml:space="preserve">FUNDACION TIERRA MOJADA </t>
  </si>
  <si>
    <t>UPARSISTEMAS SAS</t>
  </si>
  <si>
    <t>230026002018</t>
  </si>
  <si>
    <t>23/2019/090</t>
  </si>
  <si>
    <t>23/2019/091</t>
  </si>
  <si>
    <t>20-241-2016</t>
  </si>
  <si>
    <t>0086</t>
  </si>
  <si>
    <t>011</t>
  </si>
  <si>
    <t>012</t>
  </si>
  <si>
    <t>0002-2011</t>
  </si>
  <si>
    <t>PRESTAR EL SERVICIO DE DESARROLLO INFANTIL EN MEDIO FAMILIAR DIMF DE COMFORMIDAD CON EL MANUAL OPERATIVO DE LA MODALIDAD FAMILIAR Y LAS DIRECTRICES ESTABLECIDAS POR EL ICBF EN ARMONIA CON LA POLITICA DEL ESTADO PARA EL DESARROLLO INTEGRAL DE LA PRIMERA INFANCIA DE CERO A SIEMPRE</t>
  </si>
  <si>
    <t>PRESTAR EL SERVICIO, EDUCACION INICIAL EN EL MARCO DE LA ATENCION INTEGRAL A MUJERES GESTANTES, NIÑAS Y NIÑOS MENORES DE 5 AÑOS O HASTA SU INGRESO AL GRADO TRANCISION , DE CONFORMIDAD CON EL MANUAL OPERATIVO DE LA MODALIDAD Y LAS DIRECTRICES ESTABLECIDAS POR EL ICBF EN ARMONIA CON LA POLITICA DE ESTADO PARA EL DESARROLLO INTEGRAL DE LA PRIMERA INFANCIA DE CERO A SIEMPRE  EN EL SERVICIO DE DESARROLLO INFANTIL EN MEDIO FAMILIAR</t>
  </si>
  <si>
    <t>PRESTAR EL SERVICIO, EDUACACION INICIAL Y CUIDADO NIÑOS Y NIÑAS MENORES DE CINCO AÑOS O HASTA SU INGRESO AL GRADO TRANCISION Y A MUJERES GESTANTES EN PERIODO DE LACTANCIAS CON EL FIN DE PROMOVER EL DESARROLLO INTEGRAL DE LA PRIMERA INFANCIA DE CALIDAD, DE CONFORMIDAD CON LOS LINEAMIENTOS, MANUAL OPERATIVOS,LAS DIRECTRICES, PARAMETROS Y ESTANDARES ESTABLECIDOS POR EL ICBF, EN  EL MARCO DE LA ESTRATEGIA DE ATENCION INTEGRAL DE CERO A SIEMPRE</t>
  </si>
  <si>
    <t>POTENCIAR EL DESARROLLO FAMILIAR, PERSONAL SOCIAL PSICOAFECTIVO DE LAS FAMILIAS CAMPESINAS VINCULADAS AL PROGRAMA A TRAVES DEL FORTALECIMIENTO DE VINCULOS DE CUIDADO, EL CUIDADO PARENTAL EN LAS ETAPAS DE LA INFANCIA, NIÑEZ, ADOLESCENCIA, ORIENTAR PAUTAS DE CRIANZA EDUCACION ALIMENTARIA, BUEN TRATO, Y LA PREVENCION DEL MALTRATO INFANTIL Y LA VIOLENCIA INTRAFAMILIAR, ASI COMO FOMENTAR PRACTICAS SOCIOCULTURALES Y EDUCATIVAS QUE FAVOREZCAN EL DESARROLLO INTEGRAL DE LA FAMILIA, ELEVANDO EL NIVEL DE PARTICIPACION COMUNITARIO CON SUS REDES DE APOYO, ESTAS ACCIONES ESTAN DIRIGIDAS A LAS FAMILIAS CAMPESINAS QUE RECIBEN ASISTENCIA TECNICA.</t>
  </si>
  <si>
    <t>BRINDAR ATENCION INTEGRAL A LAS FAMILIAS DE LOS NIÑOS Y NIÑAS DE LOS GRADOS PARVULO, PREKINDER, KINDER Y TRANSICION EN LOS TEMAS DE FORTALECIMIENTOS DE VINCULOS DE CUIDADO, EL LAZO AFECTIVO EN LA PRIMERA INFANCIA, PAUTAS DE CRIANZA, EDUCACION ALIMENTARIA Y EL FOMENTO DEL BUEN TRATO.</t>
  </si>
  <si>
    <t>BRINDAR ATENCION INTEGRAL A LAS FAMILIAS DE LOS NIÑOS Y NIÑAS DE LOS GRADOS PREESCOLAR DEL GIMNASIO BILIMGÛE JEAN PIAGET ENFOCADO EN LA FORMACION EN TEMAS DE CONVIVENCIA, PREVENCION DE LA VIOLENCIA INTRAFAMILIAR, MALTRATO INFANTIL, FOMENTO DEL BUEN TRATO, PAUTAS DE CRIANZA, ESTILOS DE VIDA SALUDABLE Y HABITABILIDAD, VINCULOS DE CUIDADO Y AUTOCUIDADO, EL LAZO AFECTIVO EN LA PRIMERA INFANCIA Y EL FOMENTO DEL BUEN TRATO.</t>
  </si>
  <si>
    <t>POTENCIAR EL DESARROLLO FAMILIAR, PERSONAL, SOCIAL PSICOAFECTIVO DE LAS FAMILIAS CAMPESINAS VINCULADAS AL PROGRAMA A TRAVES DEL FORTALECIMIENTO DE VINCULOS DE CUIDADO, EL CUIDADO PARENTAL EN LAS ETAPAS DE LA INFANCIA, NIÑEZ, ADOLESCENCIA, ORIENTAR PAUTAS DE CRIANZA EDUCACION ALIMENTARIA, BUEN TRATO, Y LA PREVENCION DEL MALTRATO INFANTIL Y LA VIOLENCIA INTRAFAMILIAR, ASI COMO FOMENTAR PRACTICAS SOCIOCULTURALES Y EDUCATIVAS QUE POTENCIEN EL DESARROLLO INTEGRAL DE LA FAMILIA, ELEVANDO EL NIVEL DE PARTICIPACION COMUNITARIA CON SUS REDES DE APOYO, ESTAS ACCIONES ESTAN DIRIGIDAS A LAS 50 FAMILIAS CAMPESINAS QUE RECIBIERON LA ASISTENCIA EN LA ZONA RURAL DEL MUNICIPIO DE CODAZZI.</t>
  </si>
  <si>
    <t xml:space="preserve">FARIDES MARGOTH GUETTE GARCIA </t>
  </si>
  <si>
    <t>CRA 14 N 13 C 60 EDIFICIO AGORA OFICINA 205</t>
  </si>
  <si>
    <t>3108361570</t>
  </si>
  <si>
    <t xml:space="preserve">CRA 19D N 13B 03 </t>
  </si>
  <si>
    <t>risbel2000@hotmail.com - deintegral01@gmail.com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</si>
  <si>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</si>
  <si>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2021-20-10000727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</si>
</sst>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 zoomScale="85" zoomScaleNormal="85" zoomScaleSheetLayoutView="40" zoomScalePageLayoutView="40" workbookViewId="0">
      <selection activeCell="C21" sqref="C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0" t="s">
        <v>2654</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7" t="str">
        <f>HYPERLINK("#MI_Oferente_Singular!B20","IDENTIFICACIÓN DEL OFERENTE")</f>
        <v>IDENTIFICACIÓN DEL OFERENTE</v>
      </c>
      <c r="C8" s="166"/>
      <c r="D8" s="48"/>
      <c r="E8" s="232" t="str">
        <f>HYPERLINK("#MI_Oferente_Singular!A114","CAPACIDAD RESIDUAL")</f>
        <v>CAPACIDAD RESIDUAL</v>
      </c>
      <c r="F8" s="233"/>
      <c r="G8" s="234"/>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5">
      <c r="A9" s="42"/>
      <c r="B9" s="167" t="str">
        <f>HYPERLINK("#MI_Oferente_Singular!H17","DATOS CONTRATO INVITACIÓN")</f>
        <v>DATOS CONTRATO INVITACIÓN</v>
      </c>
      <c r="C9" s="48"/>
      <c r="D9" s="166"/>
      <c r="E9" s="232" t="str">
        <f>HYPERLINK("#MI_Oferente_Singular!A162","TALENTO HUMANO")</f>
        <v>TALENTO HUMANO</v>
      </c>
      <c r="F9" s="233"/>
      <c r="G9" s="234"/>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5">
      <c r="A10" s="42"/>
      <c r="B10" s="167" t="str">
        <f>HYPERLINK("#MI_Oferente_Singular!A48","EXPERIENCIA TERRITORIAL")</f>
        <v>EXPERIENCIA TERRITORIAL</v>
      </c>
      <c r="C10" s="48"/>
      <c r="D10" s="48"/>
      <c r="E10" s="232" t="str">
        <f>HYPERLINK("#MI_Oferente_Singular!F162","INFRAESTRUCTURA")</f>
        <v>INFRAESTRUCTURA</v>
      </c>
      <c r="F10" s="233"/>
      <c r="G10" s="234"/>
      <c r="H10" s="168"/>
      <c r="I10" s="167"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2703</v>
      </c>
      <c r="D15" s="35"/>
      <c r="E15" s="35"/>
      <c r="F15" s="5"/>
      <c r="G15" s="32" t="s">
        <v>1168</v>
      </c>
      <c r="H15" s="103" t="s">
        <v>459</v>
      </c>
      <c r="I15" s="32" t="s">
        <v>2624</v>
      </c>
      <c r="J15" s="108" t="s">
        <v>2626</v>
      </c>
      <c r="L15" s="216" t="s">
        <v>8</v>
      </c>
      <c r="M15" s="216"/>
      <c r="N15" s="120"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5" t="s">
        <v>2639</v>
      </c>
      <c r="I19" s="132" t="s">
        <v>11</v>
      </c>
      <c r="J19" s="133" t="s">
        <v>10</v>
      </c>
      <c r="K19" s="133" t="s">
        <v>2609</v>
      </c>
      <c r="L19" s="133" t="s">
        <v>1161</v>
      </c>
      <c r="M19" s="133" t="s">
        <v>1162</v>
      </c>
      <c r="N19" s="134" t="s">
        <v>2610</v>
      </c>
      <c r="O19" s="129"/>
      <c r="Q19" s="51"/>
      <c r="R19" s="51"/>
    </row>
    <row r="20" spans="1:23" ht="30" customHeight="1" x14ac:dyDescent="0.25">
      <c r="A20" s="9"/>
      <c r="B20" s="109">
        <v>900775645</v>
      </c>
      <c r="C20" s="5"/>
      <c r="D20" s="73"/>
      <c r="E20" s="5"/>
      <c r="F20" s="5"/>
      <c r="G20" s="5"/>
      <c r="H20" s="235"/>
      <c r="I20" s="141" t="s">
        <v>459</v>
      </c>
      <c r="J20" s="142" t="s">
        <v>475</v>
      </c>
      <c r="K20" s="143">
        <v>4030058305</v>
      </c>
      <c r="L20" s="144"/>
      <c r="M20" s="144">
        <v>44561</v>
      </c>
      <c r="N20" s="127">
        <f>+(M20-L20)/30</f>
        <v>1485.3666666666666</v>
      </c>
      <c r="O20" s="130"/>
      <c r="U20" s="126"/>
      <c r="V20" s="105">
        <f ca="1">NOW()</f>
        <v>44192.687937962961</v>
      </c>
      <c r="W20" s="105">
        <f ca="1">NOW()</f>
        <v>44192.687937962961</v>
      </c>
    </row>
    <row r="21" spans="1:23" ht="30" customHeight="1" outlineLevel="1" x14ac:dyDescent="0.25">
      <c r="A21" s="9"/>
      <c r="B21" s="71"/>
      <c r="C21" s="5"/>
      <c r="D21" s="5"/>
      <c r="E21" s="5"/>
      <c r="F21" s="5"/>
      <c r="G21" s="5"/>
      <c r="H21" s="70"/>
      <c r="I21" s="141" t="s">
        <v>459</v>
      </c>
      <c r="J21" s="142" t="s">
        <v>483</v>
      </c>
      <c r="K21" s="143"/>
      <c r="L21" s="144"/>
      <c r="M21" s="144"/>
      <c r="N21" s="127">
        <f t="shared" ref="N21:N35" si="0">+(M21-L21)/30</f>
        <v>0</v>
      </c>
      <c r="O21" s="131"/>
    </row>
    <row r="22" spans="1:23" ht="30" customHeight="1" outlineLevel="1" x14ac:dyDescent="0.25">
      <c r="A22" s="9"/>
      <c r="B22" s="71"/>
      <c r="C22" s="5"/>
      <c r="D22" s="5"/>
      <c r="E22" s="5"/>
      <c r="F22" s="5"/>
      <c r="G22" s="5"/>
      <c r="H22" s="70"/>
      <c r="I22" s="141" t="s">
        <v>459</v>
      </c>
      <c r="J22" s="142" t="s">
        <v>463</v>
      </c>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3">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1"/>
      <c r="I37" s="122"/>
      <c r="J37" s="122"/>
      <c r="K37" s="122"/>
      <c r="L37" s="122"/>
      <c r="M37" s="122"/>
      <c r="N37" s="122"/>
      <c r="O37" s="123"/>
    </row>
    <row r="38" spans="1:16" ht="21" customHeight="1" x14ac:dyDescent="0.25">
      <c r="A38" s="9"/>
      <c r="B38" s="230" t="str">
        <f>VLOOKUP(B20,EAS!A2:B1439,2,0)</f>
        <v>FUNDACION PARA EL DESARROLLO SOCIAL INTEGRAL A LA COMUNIDAD</v>
      </c>
      <c r="C38" s="230"/>
      <c r="D38" s="230"/>
      <c r="E38" s="230"/>
      <c r="F38" s="230"/>
      <c r="G38" s="5"/>
      <c r="H38" s="124"/>
      <c r="I38" s="239" t="s">
        <v>7</v>
      </c>
      <c r="J38" s="239"/>
      <c r="K38" s="239"/>
      <c r="L38" s="239"/>
      <c r="M38" s="239"/>
      <c r="N38" s="239"/>
      <c r="O38" s="125"/>
    </row>
    <row r="39" spans="1:16" ht="42.95" customHeight="1" thickBot="1" x14ac:dyDescent="0.3">
      <c r="A39" s="10"/>
      <c r="B39" s="11"/>
      <c r="C39" s="11"/>
      <c r="D39" s="11"/>
      <c r="E39" s="11"/>
      <c r="F39" s="11"/>
      <c r="G39" s="11"/>
      <c r="H39" s="10"/>
      <c r="I39" s="225" t="s">
        <v>2702</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6"/>
    </row>
    <row r="44" spans="1:16" ht="15" customHeight="1" x14ac:dyDescent="0.25">
      <c r="A44" s="177" t="s">
        <v>2655</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2679</v>
      </c>
      <c r="C48" s="116" t="s">
        <v>31</v>
      </c>
      <c r="D48" s="113" t="s">
        <v>2678</v>
      </c>
      <c r="E48" s="137">
        <v>43486</v>
      </c>
      <c r="F48" s="137">
        <v>43819</v>
      </c>
      <c r="G48" s="152">
        <f>IF(AND(E48&lt;&gt;"",F48&lt;&gt;""),((F48-E48)/30),"")</f>
        <v>11.1</v>
      </c>
      <c r="H48" s="112" t="s">
        <v>2690</v>
      </c>
      <c r="I48" s="113" t="s">
        <v>1157</v>
      </c>
      <c r="J48" s="113" t="s">
        <v>837</v>
      </c>
      <c r="K48" s="115">
        <v>2646478513</v>
      </c>
      <c r="L48" s="116" t="s">
        <v>1148</v>
      </c>
      <c r="M48" s="110">
        <v>1</v>
      </c>
      <c r="N48" s="116" t="s">
        <v>27</v>
      </c>
      <c r="O48" s="116" t="s">
        <v>1148</v>
      </c>
      <c r="P48" s="78"/>
    </row>
    <row r="49" spans="1:16" s="6" customFormat="1" ht="24.75" customHeight="1" x14ac:dyDescent="0.25">
      <c r="A49" s="135">
        <v>2</v>
      </c>
      <c r="B49" s="114" t="s">
        <v>2679</v>
      </c>
      <c r="C49" s="116" t="s">
        <v>31</v>
      </c>
      <c r="D49" s="113" t="s">
        <v>2678</v>
      </c>
      <c r="E49" s="137">
        <v>43486</v>
      </c>
      <c r="F49" s="137">
        <v>43819</v>
      </c>
      <c r="G49" s="152">
        <f t="shared" ref="G49:G50" si="2">IF(AND(E49&lt;&gt;"",F49&lt;&gt;""),((F49-E49)/30),"")</f>
        <v>11.1</v>
      </c>
      <c r="H49" s="112" t="s">
        <v>2690</v>
      </c>
      <c r="I49" s="113" t="s">
        <v>1157</v>
      </c>
      <c r="J49" s="113" t="s">
        <v>824</v>
      </c>
      <c r="K49" s="115">
        <v>2646478513</v>
      </c>
      <c r="L49" s="116" t="s">
        <v>1148</v>
      </c>
      <c r="M49" s="110">
        <v>1</v>
      </c>
      <c r="N49" s="116" t="s">
        <v>27</v>
      </c>
      <c r="O49" s="116" t="s">
        <v>1148</v>
      </c>
      <c r="P49" s="78"/>
    </row>
    <row r="50" spans="1:16" s="6" customFormat="1" ht="24.75" customHeight="1" x14ac:dyDescent="0.25">
      <c r="A50" s="135">
        <v>3</v>
      </c>
      <c r="B50" s="114" t="s">
        <v>2679</v>
      </c>
      <c r="C50" s="116" t="s">
        <v>31</v>
      </c>
      <c r="D50" s="113" t="s">
        <v>2682</v>
      </c>
      <c r="E50" s="137">
        <v>43405</v>
      </c>
      <c r="F50" s="137">
        <v>43434</v>
      </c>
      <c r="G50" s="152">
        <f t="shared" si="2"/>
        <v>0.96666666666666667</v>
      </c>
      <c r="H50" s="112" t="s">
        <v>2691</v>
      </c>
      <c r="I50" s="113" t="s">
        <v>220</v>
      </c>
      <c r="J50" s="113" t="s">
        <v>510</v>
      </c>
      <c r="K50" s="115">
        <v>154312176</v>
      </c>
      <c r="L50" s="116" t="s">
        <v>1148</v>
      </c>
      <c r="M50" s="110">
        <v>1</v>
      </c>
      <c r="N50" s="116" t="s">
        <v>27</v>
      </c>
      <c r="O50" s="116" t="s">
        <v>1148</v>
      </c>
      <c r="P50" s="78"/>
    </row>
    <row r="51" spans="1:16" s="6" customFormat="1" ht="24.75" customHeight="1" outlineLevel="1" x14ac:dyDescent="0.25">
      <c r="A51" s="135">
        <v>4</v>
      </c>
      <c r="B51" s="114" t="s">
        <v>2679</v>
      </c>
      <c r="C51" s="116" t="s">
        <v>31</v>
      </c>
      <c r="D51" s="113" t="s">
        <v>2683</v>
      </c>
      <c r="E51" s="137">
        <v>43483</v>
      </c>
      <c r="F51" s="137">
        <v>43738</v>
      </c>
      <c r="G51" s="152">
        <f t="shared" ref="G51:G107" si="3">IF(AND(E51&lt;&gt;"",F51&lt;&gt;""),((F51-E51)/30),"")</f>
        <v>8.5</v>
      </c>
      <c r="H51" s="112" t="s">
        <v>2690</v>
      </c>
      <c r="I51" s="113" t="s">
        <v>220</v>
      </c>
      <c r="J51" s="113" t="s">
        <v>487</v>
      </c>
      <c r="K51" s="115">
        <v>899788732</v>
      </c>
      <c r="L51" s="116" t="s">
        <v>1148</v>
      </c>
      <c r="M51" s="110">
        <v>1</v>
      </c>
      <c r="N51" s="116" t="s">
        <v>2634</v>
      </c>
      <c r="O51" s="116" t="s">
        <v>26</v>
      </c>
      <c r="P51" s="78"/>
    </row>
    <row r="52" spans="1:16" s="7" customFormat="1" ht="24.75" customHeight="1" outlineLevel="1" x14ac:dyDescent="0.25">
      <c r="A52" s="136">
        <v>5</v>
      </c>
      <c r="B52" s="114" t="s">
        <v>2679</v>
      </c>
      <c r="C52" s="116" t="s">
        <v>31</v>
      </c>
      <c r="D52" s="113" t="s">
        <v>2684</v>
      </c>
      <c r="E52" s="137">
        <v>43483</v>
      </c>
      <c r="F52" s="137">
        <v>43738</v>
      </c>
      <c r="G52" s="152">
        <f t="shared" si="3"/>
        <v>8.5</v>
      </c>
      <c r="H52" s="112" t="s">
        <v>2690</v>
      </c>
      <c r="I52" s="113" t="s">
        <v>220</v>
      </c>
      <c r="J52" s="113" t="s">
        <v>510</v>
      </c>
      <c r="K52" s="115">
        <v>1246253411</v>
      </c>
      <c r="L52" s="116" t="s">
        <v>1148</v>
      </c>
      <c r="M52" s="110">
        <v>1</v>
      </c>
      <c r="N52" s="116" t="s">
        <v>2634</v>
      </c>
      <c r="O52" s="116" t="s">
        <v>26</v>
      </c>
      <c r="P52" s="79"/>
    </row>
    <row r="53" spans="1:16" s="7" customFormat="1" ht="24.75" customHeight="1" outlineLevel="1" x14ac:dyDescent="0.25">
      <c r="A53" s="136">
        <v>6</v>
      </c>
      <c r="B53" s="114" t="s">
        <v>2679</v>
      </c>
      <c r="C53" s="116" t="s">
        <v>31</v>
      </c>
      <c r="D53" s="113" t="s">
        <v>2685</v>
      </c>
      <c r="E53" s="137">
        <v>42402</v>
      </c>
      <c r="F53" s="137">
        <v>42582</v>
      </c>
      <c r="G53" s="152">
        <f t="shared" si="3"/>
        <v>6</v>
      </c>
      <c r="H53" s="112" t="s">
        <v>2692</v>
      </c>
      <c r="I53" s="113" t="s">
        <v>459</v>
      </c>
      <c r="J53" s="113" t="s">
        <v>475</v>
      </c>
      <c r="K53" s="115">
        <v>540618532</v>
      </c>
      <c r="L53" s="116" t="s">
        <v>1148</v>
      </c>
      <c r="M53" s="110">
        <v>1</v>
      </c>
      <c r="N53" s="116" t="s">
        <v>27</v>
      </c>
      <c r="O53" s="116" t="s">
        <v>26</v>
      </c>
      <c r="P53" s="79"/>
    </row>
    <row r="54" spans="1:16" s="7" customFormat="1" ht="24.75" customHeight="1" outlineLevel="1" x14ac:dyDescent="0.25">
      <c r="A54" s="136">
        <v>7</v>
      </c>
      <c r="B54" s="114" t="s">
        <v>2680</v>
      </c>
      <c r="C54" s="116" t="s">
        <v>32</v>
      </c>
      <c r="D54" s="113" t="s">
        <v>2686</v>
      </c>
      <c r="E54" s="137">
        <v>42008</v>
      </c>
      <c r="F54" s="137">
        <v>42368</v>
      </c>
      <c r="G54" s="152">
        <f t="shared" si="3"/>
        <v>12</v>
      </c>
      <c r="H54" s="112" t="s">
        <v>2693</v>
      </c>
      <c r="I54" s="113" t="s">
        <v>459</v>
      </c>
      <c r="J54" s="113" t="s">
        <v>463</v>
      </c>
      <c r="K54" s="115">
        <v>24000000</v>
      </c>
      <c r="L54" s="116" t="s">
        <v>1148</v>
      </c>
      <c r="M54" s="110">
        <v>1</v>
      </c>
      <c r="N54" s="116" t="s">
        <v>27</v>
      </c>
      <c r="O54" s="116" t="s">
        <v>1148</v>
      </c>
      <c r="P54" s="79"/>
    </row>
    <row r="55" spans="1:16" s="7" customFormat="1" ht="24.75" customHeight="1" outlineLevel="1" x14ac:dyDescent="0.25">
      <c r="A55" s="136">
        <v>8</v>
      </c>
      <c r="B55" s="114" t="s">
        <v>2681</v>
      </c>
      <c r="C55" s="116" t="s">
        <v>32</v>
      </c>
      <c r="D55" s="113" t="s">
        <v>2687</v>
      </c>
      <c r="E55" s="137">
        <v>42037</v>
      </c>
      <c r="F55" s="137">
        <v>42338</v>
      </c>
      <c r="G55" s="152">
        <f t="shared" si="3"/>
        <v>10.033333333333333</v>
      </c>
      <c r="H55" s="112" t="s">
        <v>2694</v>
      </c>
      <c r="I55" s="113" t="s">
        <v>459</v>
      </c>
      <c r="J55" s="113" t="s">
        <v>461</v>
      </c>
      <c r="K55" s="111">
        <v>16000000</v>
      </c>
      <c r="L55" s="116" t="s">
        <v>1148</v>
      </c>
      <c r="M55" s="110">
        <v>1</v>
      </c>
      <c r="N55" s="116" t="s">
        <v>27</v>
      </c>
      <c r="O55" s="116" t="s">
        <v>26</v>
      </c>
      <c r="P55" s="79"/>
    </row>
    <row r="56" spans="1:16" s="7" customFormat="1" ht="24.75" customHeight="1" outlineLevel="1" x14ac:dyDescent="0.25">
      <c r="A56" s="136">
        <v>9</v>
      </c>
      <c r="B56" s="114" t="s">
        <v>2681</v>
      </c>
      <c r="C56" s="116" t="s">
        <v>32</v>
      </c>
      <c r="D56" s="113" t="s">
        <v>2688</v>
      </c>
      <c r="E56" s="137">
        <v>43132</v>
      </c>
      <c r="F56" s="137">
        <v>43434</v>
      </c>
      <c r="G56" s="152">
        <f t="shared" si="3"/>
        <v>10.066666666666666</v>
      </c>
      <c r="H56" s="112" t="s">
        <v>2695</v>
      </c>
      <c r="I56" s="113" t="s">
        <v>459</v>
      </c>
      <c r="J56" s="113" t="s">
        <v>461</v>
      </c>
      <c r="K56" s="111">
        <v>46000000</v>
      </c>
      <c r="L56" s="116" t="s">
        <v>1148</v>
      </c>
      <c r="M56" s="110">
        <v>1</v>
      </c>
      <c r="N56" s="116" t="s">
        <v>27</v>
      </c>
      <c r="O56" s="116" t="s">
        <v>26</v>
      </c>
      <c r="P56" s="79"/>
    </row>
    <row r="57" spans="1:16" s="7" customFormat="1" ht="24.75" customHeight="1" outlineLevel="1" x14ac:dyDescent="0.25">
      <c r="A57" s="136">
        <v>10</v>
      </c>
      <c r="B57" s="114" t="s">
        <v>2680</v>
      </c>
      <c r="C57" s="116" t="s">
        <v>32</v>
      </c>
      <c r="D57" s="113" t="s">
        <v>2689</v>
      </c>
      <c r="E57" s="137">
        <v>40568</v>
      </c>
      <c r="F57" s="137">
        <v>41424</v>
      </c>
      <c r="G57" s="152">
        <f t="shared" si="3"/>
        <v>28.533333333333335</v>
      </c>
      <c r="H57" s="112" t="s">
        <v>2696</v>
      </c>
      <c r="I57" s="113" t="s">
        <v>459</v>
      </c>
      <c r="J57" s="113" t="s">
        <v>463</v>
      </c>
      <c r="K57" s="111">
        <v>14300000</v>
      </c>
      <c r="L57" s="116" t="s">
        <v>1148</v>
      </c>
      <c r="M57" s="110">
        <v>1</v>
      </c>
      <c r="N57" s="116" t="s">
        <v>27</v>
      </c>
      <c r="O57" s="116" t="s">
        <v>1148</v>
      </c>
      <c r="P57" s="79"/>
    </row>
    <row r="58" spans="1:16" s="7" customFormat="1" ht="24.75" customHeight="1" outlineLevel="1" x14ac:dyDescent="0.25">
      <c r="A58" s="136">
        <v>11</v>
      </c>
      <c r="B58" s="64"/>
      <c r="C58" s="65"/>
      <c r="D58" s="63"/>
      <c r="E58" s="137"/>
      <c r="F58" s="137"/>
      <c r="G58" s="152" t="str">
        <f t="shared" si="3"/>
        <v/>
      </c>
      <c r="H58" s="64"/>
      <c r="I58" s="63"/>
      <c r="J58" s="63"/>
      <c r="K58" s="66"/>
      <c r="L58" s="65"/>
      <c r="M58" s="67"/>
      <c r="N58" s="65"/>
      <c r="O58" s="65"/>
      <c r="P58" s="79"/>
    </row>
    <row r="59" spans="1:16" s="7" customFormat="1" ht="24.75" customHeight="1" outlineLevel="1" x14ac:dyDescent="0.25">
      <c r="A59" s="136">
        <v>12</v>
      </c>
      <c r="B59" s="64"/>
      <c r="C59" s="65"/>
      <c r="D59" s="63"/>
      <c r="E59" s="137"/>
      <c r="F59" s="137"/>
      <c r="G59" s="152" t="str">
        <f t="shared" si="3"/>
        <v/>
      </c>
      <c r="H59" s="64"/>
      <c r="I59" s="63"/>
      <c r="J59" s="63"/>
      <c r="K59" s="66"/>
      <c r="L59" s="65"/>
      <c r="M59" s="67"/>
      <c r="N59" s="65"/>
      <c r="O59" s="65"/>
      <c r="P59" s="79"/>
    </row>
    <row r="60" spans="1:16" s="7" customFormat="1" ht="24.75" customHeight="1" outlineLevel="1" x14ac:dyDescent="0.25">
      <c r="A60" s="136">
        <v>13</v>
      </c>
      <c r="B60" s="64"/>
      <c r="C60" s="65"/>
      <c r="D60" s="63"/>
      <c r="E60" s="137"/>
      <c r="F60" s="137"/>
      <c r="G60" s="152" t="str">
        <f t="shared" si="3"/>
        <v/>
      </c>
      <c r="H60" s="64"/>
      <c r="I60" s="63"/>
      <c r="J60" s="63"/>
      <c r="K60" s="66"/>
      <c r="L60" s="65"/>
      <c r="M60" s="67"/>
      <c r="N60" s="65"/>
      <c r="O60" s="65"/>
      <c r="P60" s="79"/>
    </row>
    <row r="61" spans="1:16" s="7" customFormat="1" ht="24.75" customHeight="1" outlineLevel="1" x14ac:dyDescent="0.25">
      <c r="A61" s="136">
        <v>14</v>
      </c>
      <c r="B61" s="64"/>
      <c r="C61" s="65"/>
      <c r="D61" s="63"/>
      <c r="E61" s="137"/>
      <c r="F61" s="137"/>
      <c r="G61" s="152" t="str">
        <f t="shared" si="3"/>
        <v/>
      </c>
      <c r="H61" s="64"/>
      <c r="I61" s="63"/>
      <c r="J61" s="63"/>
      <c r="K61" s="66"/>
      <c r="L61" s="65"/>
      <c r="M61" s="67"/>
      <c r="N61" s="65"/>
      <c r="O61" s="65"/>
      <c r="P61" s="79"/>
    </row>
    <row r="62" spans="1:16" s="7" customFormat="1" ht="24.75" customHeight="1" outlineLevel="1" x14ac:dyDescent="0.25">
      <c r="A62" s="136">
        <v>15</v>
      </c>
      <c r="B62" s="64"/>
      <c r="C62" s="65"/>
      <c r="D62" s="63"/>
      <c r="E62" s="137"/>
      <c r="F62" s="137"/>
      <c r="G62" s="152" t="str">
        <f t="shared" si="3"/>
        <v/>
      </c>
      <c r="H62" s="64"/>
      <c r="I62" s="63"/>
      <c r="J62" s="63"/>
      <c r="K62" s="66"/>
      <c r="L62" s="65"/>
      <c r="M62" s="67"/>
      <c r="N62" s="65"/>
      <c r="O62" s="65"/>
      <c r="P62" s="79"/>
    </row>
    <row r="63" spans="1:16" s="7" customFormat="1" ht="24.75" customHeight="1" outlineLevel="1" x14ac:dyDescent="0.25">
      <c r="A63" s="136">
        <v>16</v>
      </c>
      <c r="B63" s="64"/>
      <c r="C63" s="65"/>
      <c r="D63" s="63"/>
      <c r="E63" s="137"/>
      <c r="F63" s="137"/>
      <c r="G63" s="152" t="str">
        <f t="shared" si="3"/>
        <v/>
      </c>
      <c r="H63" s="64"/>
      <c r="I63" s="63"/>
      <c r="J63" s="63"/>
      <c r="K63" s="66"/>
      <c r="L63" s="65"/>
      <c r="M63" s="67"/>
      <c r="N63" s="65"/>
      <c r="O63" s="65"/>
      <c r="P63" s="79"/>
    </row>
    <row r="64" spans="1:16" s="7" customFormat="1" ht="24.75" customHeight="1" outlineLevel="1" x14ac:dyDescent="0.25">
      <c r="A64" s="136">
        <v>17</v>
      </c>
      <c r="B64" s="64"/>
      <c r="C64" s="65"/>
      <c r="D64" s="63"/>
      <c r="E64" s="137"/>
      <c r="F64" s="137"/>
      <c r="G64" s="152" t="str">
        <f t="shared" si="3"/>
        <v/>
      </c>
      <c r="H64" s="64"/>
      <c r="I64" s="63"/>
      <c r="J64" s="63"/>
      <c r="K64" s="66"/>
      <c r="L64" s="65"/>
      <c r="M64" s="67"/>
      <c r="N64" s="65"/>
      <c r="O64" s="65"/>
      <c r="P64" s="79"/>
    </row>
    <row r="65" spans="1:16" s="7" customFormat="1" ht="24.75" customHeight="1" outlineLevel="1" x14ac:dyDescent="0.25">
      <c r="A65" s="136">
        <v>18</v>
      </c>
      <c r="B65" s="64"/>
      <c r="C65" s="65"/>
      <c r="D65" s="63"/>
      <c r="E65" s="137"/>
      <c r="F65" s="137"/>
      <c r="G65" s="152" t="str">
        <f t="shared" si="3"/>
        <v/>
      </c>
      <c r="H65" s="64"/>
      <c r="I65" s="63"/>
      <c r="J65" s="63"/>
      <c r="K65" s="66"/>
      <c r="L65" s="65"/>
      <c r="M65" s="67"/>
      <c r="N65" s="65"/>
      <c r="O65" s="65"/>
      <c r="P65" s="79"/>
    </row>
    <row r="66" spans="1:16" s="7" customFormat="1" ht="24.75" customHeight="1" outlineLevel="1" x14ac:dyDescent="0.25">
      <c r="A66" s="136">
        <v>19</v>
      </c>
      <c r="B66" s="64"/>
      <c r="C66" s="65"/>
      <c r="D66" s="63"/>
      <c r="E66" s="137"/>
      <c r="F66" s="137"/>
      <c r="G66" s="152" t="str">
        <f t="shared" si="3"/>
        <v/>
      </c>
      <c r="H66" s="64"/>
      <c r="I66" s="63"/>
      <c r="J66" s="63"/>
      <c r="K66" s="66"/>
      <c r="L66" s="65"/>
      <c r="M66" s="67"/>
      <c r="N66" s="65"/>
      <c r="O66" s="65"/>
      <c r="P66" s="79"/>
    </row>
    <row r="67" spans="1:16" s="7" customFormat="1" ht="24.75" customHeight="1" outlineLevel="1" x14ac:dyDescent="0.25">
      <c r="A67" s="136">
        <v>20</v>
      </c>
      <c r="B67" s="64"/>
      <c r="C67" s="65"/>
      <c r="D67" s="63"/>
      <c r="E67" s="137"/>
      <c r="F67" s="137"/>
      <c r="G67" s="152" t="str">
        <f t="shared" si="3"/>
        <v/>
      </c>
      <c r="H67" s="64"/>
      <c r="I67" s="63"/>
      <c r="J67" s="63"/>
      <c r="K67" s="66"/>
      <c r="L67" s="65"/>
      <c r="M67" s="67"/>
      <c r="N67" s="65"/>
      <c r="O67" s="65"/>
      <c r="P67" s="79"/>
    </row>
    <row r="68" spans="1:16" s="7" customFormat="1" ht="24.75" customHeight="1" outlineLevel="1" x14ac:dyDescent="0.25">
      <c r="A68" s="136">
        <v>21</v>
      </c>
      <c r="B68" s="64"/>
      <c r="C68" s="65"/>
      <c r="D68" s="63"/>
      <c r="E68" s="137"/>
      <c r="F68" s="137"/>
      <c r="G68" s="152" t="str">
        <f t="shared" si="3"/>
        <v/>
      </c>
      <c r="H68" s="64"/>
      <c r="I68" s="63"/>
      <c r="J68" s="63"/>
      <c r="K68" s="66"/>
      <c r="L68" s="65"/>
      <c r="M68" s="67"/>
      <c r="N68" s="65"/>
      <c r="O68" s="65"/>
      <c r="P68" s="79"/>
    </row>
    <row r="69" spans="1:16" s="7" customFormat="1" ht="24.75" customHeight="1" outlineLevel="1" x14ac:dyDescent="0.25">
      <c r="A69" s="136">
        <v>22</v>
      </c>
      <c r="B69" s="64"/>
      <c r="C69" s="65"/>
      <c r="D69" s="63"/>
      <c r="E69" s="137"/>
      <c r="F69" s="137"/>
      <c r="G69" s="152" t="str">
        <f t="shared" si="3"/>
        <v/>
      </c>
      <c r="H69" s="64"/>
      <c r="I69" s="63"/>
      <c r="J69" s="63"/>
      <c r="K69" s="66"/>
      <c r="L69" s="65"/>
      <c r="M69" s="67"/>
      <c r="N69" s="65"/>
      <c r="O69" s="65"/>
      <c r="P69" s="79"/>
    </row>
    <row r="70" spans="1:16" s="7" customFormat="1" ht="24.75" customHeight="1" outlineLevel="1" x14ac:dyDescent="0.25">
      <c r="A70" s="136">
        <v>23</v>
      </c>
      <c r="B70" s="64"/>
      <c r="C70" s="65"/>
      <c r="D70" s="63"/>
      <c r="E70" s="137"/>
      <c r="F70" s="137"/>
      <c r="G70" s="152" t="str">
        <f t="shared" si="3"/>
        <v/>
      </c>
      <c r="H70" s="64"/>
      <c r="I70" s="63"/>
      <c r="J70" s="63"/>
      <c r="K70" s="66"/>
      <c r="L70" s="65"/>
      <c r="M70" s="67"/>
      <c r="N70" s="65"/>
      <c r="O70" s="65"/>
      <c r="P70" s="79"/>
    </row>
    <row r="71" spans="1:16" s="7" customFormat="1" ht="24.75" customHeight="1" outlineLevel="1" x14ac:dyDescent="0.25">
      <c r="A71" s="136">
        <v>24</v>
      </c>
      <c r="B71" s="64"/>
      <c r="C71" s="65"/>
      <c r="D71" s="63"/>
      <c r="E71" s="137"/>
      <c r="F71" s="137"/>
      <c r="G71" s="152" t="str">
        <f t="shared" si="3"/>
        <v/>
      </c>
      <c r="H71" s="64"/>
      <c r="I71" s="63"/>
      <c r="J71" s="63"/>
      <c r="K71" s="66"/>
      <c r="L71" s="65"/>
      <c r="M71" s="67"/>
      <c r="N71" s="65"/>
      <c r="O71" s="65"/>
      <c r="P71" s="79"/>
    </row>
    <row r="72" spans="1:16" s="7" customFormat="1" ht="24.75" customHeight="1" outlineLevel="1" x14ac:dyDescent="0.25">
      <c r="A72" s="136">
        <v>25</v>
      </c>
      <c r="B72" s="64"/>
      <c r="C72" s="65"/>
      <c r="D72" s="63"/>
      <c r="E72" s="137"/>
      <c r="F72" s="137"/>
      <c r="G72" s="152" t="str">
        <f t="shared" si="3"/>
        <v/>
      </c>
      <c r="H72" s="64"/>
      <c r="I72" s="63"/>
      <c r="J72" s="63"/>
      <c r="K72" s="66"/>
      <c r="L72" s="65"/>
      <c r="M72" s="67"/>
      <c r="N72" s="65"/>
      <c r="O72" s="65"/>
      <c r="P72" s="79"/>
    </row>
    <row r="73" spans="1:16" s="7" customFormat="1" ht="24.75" customHeight="1" outlineLevel="1" x14ac:dyDescent="0.25">
      <c r="A73" s="136">
        <v>26</v>
      </c>
      <c r="B73" s="64"/>
      <c r="C73" s="65"/>
      <c r="D73" s="63"/>
      <c r="E73" s="137"/>
      <c r="F73" s="137"/>
      <c r="G73" s="152" t="str">
        <f t="shared" si="3"/>
        <v/>
      </c>
      <c r="H73" s="64"/>
      <c r="I73" s="63"/>
      <c r="J73" s="63"/>
      <c r="K73" s="66"/>
      <c r="L73" s="65"/>
      <c r="M73" s="67"/>
      <c r="N73" s="65"/>
      <c r="O73" s="65"/>
      <c r="P73" s="79"/>
    </row>
    <row r="74" spans="1:16" s="7" customFormat="1" ht="24.75" customHeight="1" outlineLevel="1" x14ac:dyDescent="0.25">
      <c r="A74" s="136">
        <v>27</v>
      </c>
      <c r="B74" s="64"/>
      <c r="C74" s="65"/>
      <c r="D74" s="63"/>
      <c r="E74" s="137"/>
      <c r="F74" s="137"/>
      <c r="G74" s="152" t="str">
        <f t="shared" si="3"/>
        <v/>
      </c>
      <c r="H74" s="64"/>
      <c r="I74" s="63"/>
      <c r="J74" s="63"/>
      <c r="K74" s="66"/>
      <c r="L74" s="65"/>
      <c r="M74" s="67"/>
      <c r="N74" s="65"/>
      <c r="O74" s="65"/>
      <c r="P74" s="79"/>
    </row>
    <row r="75" spans="1:16" s="7" customFormat="1" ht="24.75" customHeight="1" outlineLevel="1" x14ac:dyDescent="0.25">
      <c r="A75" s="136">
        <v>28</v>
      </c>
      <c r="B75" s="64"/>
      <c r="C75" s="65"/>
      <c r="D75" s="63"/>
      <c r="E75" s="137"/>
      <c r="F75" s="137"/>
      <c r="G75" s="152" t="str">
        <f t="shared" si="3"/>
        <v/>
      </c>
      <c r="H75" s="64"/>
      <c r="I75" s="63"/>
      <c r="J75" s="63"/>
      <c r="K75" s="66"/>
      <c r="L75" s="65"/>
      <c r="M75" s="67"/>
      <c r="N75" s="65"/>
      <c r="O75" s="65"/>
      <c r="P75" s="79"/>
    </row>
    <row r="76" spans="1:16" s="7" customFormat="1" ht="24.75" customHeight="1" outlineLevel="1" x14ac:dyDescent="0.25">
      <c r="A76" s="136">
        <v>29</v>
      </c>
      <c r="B76" s="64"/>
      <c r="C76" s="65"/>
      <c r="D76" s="63"/>
      <c r="E76" s="137"/>
      <c r="F76" s="137"/>
      <c r="G76" s="152" t="str">
        <f t="shared" si="3"/>
        <v/>
      </c>
      <c r="H76" s="64"/>
      <c r="I76" s="63"/>
      <c r="J76" s="63"/>
      <c r="K76" s="66"/>
      <c r="L76" s="65"/>
      <c r="M76" s="67"/>
      <c r="N76" s="65"/>
      <c r="O76" s="65"/>
      <c r="P76" s="79"/>
    </row>
    <row r="77" spans="1:16" s="7" customFormat="1" ht="24.75" customHeight="1" outlineLevel="1" x14ac:dyDescent="0.25">
      <c r="A77" s="136">
        <v>30</v>
      </c>
      <c r="B77" s="64"/>
      <c r="C77" s="65"/>
      <c r="D77" s="63"/>
      <c r="E77" s="137"/>
      <c r="F77" s="137"/>
      <c r="G77" s="152" t="str">
        <f t="shared" si="3"/>
        <v/>
      </c>
      <c r="H77" s="64"/>
      <c r="I77" s="63"/>
      <c r="J77" s="63"/>
      <c r="K77" s="66"/>
      <c r="L77" s="65"/>
      <c r="M77" s="67"/>
      <c r="N77" s="65"/>
      <c r="O77" s="65"/>
      <c r="P77" s="79"/>
    </row>
    <row r="78" spans="1:16" s="7" customFormat="1" ht="24.75" customHeight="1" outlineLevel="1" x14ac:dyDescent="0.25">
      <c r="A78" s="136">
        <v>31</v>
      </c>
      <c r="B78" s="64"/>
      <c r="C78" s="65"/>
      <c r="D78" s="63"/>
      <c r="E78" s="137"/>
      <c r="F78" s="137"/>
      <c r="G78" s="152" t="str">
        <f t="shared" si="3"/>
        <v/>
      </c>
      <c r="H78" s="64"/>
      <c r="I78" s="63"/>
      <c r="J78" s="63"/>
      <c r="K78" s="66"/>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0"/>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0"/>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0"/>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0"/>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0"/>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0"/>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0"/>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0"/>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0"/>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0"/>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0"/>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0"/>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0"/>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0"/>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0"/>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6"/>
    </row>
    <row r="110" spans="1:16" ht="15" customHeight="1" x14ac:dyDescent="0.25">
      <c r="A110" s="177" t="s">
        <v>2656</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3" t="s">
        <v>2676</v>
      </c>
      <c r="E114" s="137">
        <v>44095</v>
      </c>
      <c r="F114" s="137">
        <v>44196</v>
      </c>
      <c r="G114" s="152">
        <f>IF(AND(E114&lt;&gt;"",F114&lt;&gt;""),((F114-E114)/30),"")</f>
        <v>3.3666666666666667</v>
      </c>
      <c r="H114" s="114" t="s">
        <v>2677</v>
      </c>
      <c r="I114" s="113" t="s">
        <v>255</v>
      </c>
      <c r="J114" s="113" t="s">
        <v>259</v>
      </c>
      <c r="K114" s="115">
        <v>105941400</v>
      </c>
      <c r="L114" s="100">
        <f>+IF(AND(K114&gt;0,O114="Ejecución"),(K114/877802)*Tabla28[[#This Row],[% participación]],IF(AND(K114&gt;0,O114&lt;&gt;"Ejecución"),"-",""))</f>
        <v>120.68940376075699</v>
      </c>
      <c r="M114" s="116" t="s">
        <v>1148</v>
      </c>
      <c r="N114" s="165">
        <v>1</v>
      </c>
      <c r="O114" s="154" t="s">
        <v>1150</v>
      </c>
      <c r="P114" s="78"/>
    </row>
    <row r="115" spans="1:16" s="6" customFormat="1" ht="24.75" customHeight="1" x14ac:dyDescent="0.25">
      <c r="A115" s="135">
        <v>2</v>
      </c>
      <c r="B115" s="153" t="s">
        <v>2665</v>
      </c>
      <c r="C115" s="155" t="s">
        <v>31</v>
      </c>
      <c r="D115" s="63"/>
      <c r="E115" s="137"/>
      <c r="F115" s="137"/>
      <c r="G115" s="152" t="str">
        <f t="shared" ref="G115:G116" si="4">IF(AND(E115&lt;&gt;"",F115&lt;&gt;""),((F115-E115)/30),"")</f>
        <v/>
      </c>
      <c r="H115" s="64"/>
      <c r="I115" s="63"/>
      <c r="J115" s="63"/>
      <c r="K115" s="68"/>
      <c r="L115" s="100" t="str">
        <f>+IF(AND(K115&gt;0,O115="Ejecución"),(K115/877802)*Tabla28[[#This Row],[% participación]],IF(AND(K115&gt;0,O115&lt;&gt;"Ejecución"),"-",""))</f>
        <v/>
      </c>
      <c r="M115" s="65"/>
      <c r="N115" s="165" t="str">
        <f>+IF(M118="No",1,IF(M118="Si","Ingrese %",""))</f>
        <v/>
      </c>
      <c r="O115" s="154" t="s">
        <v>1150</v>
      </c>
      <c r="P115" s="78"/>
    </row>
    <row r="116" spans="1:16" s="6" customFormat="1" ht="24.75" customHeight="1" x14ac:dyDescent="0.25">
      <c r="A116" s="135">
        <v>3</v>
      </c>
      <c r="B116" s="153" t="s">
        <v>2665</v>
      </c>
      <c r="C116" s="155" t="s">
        <v>31</v>
      </c>
      <c r="D116" s="63"/>
      <c r="E116" s="137"/>
      <c r="F116" s="137"/>
      <c r="G116" s="152" t="str">
        <f t="shared" si="4"/>
        <v/>
      </c>
      <c r="H116" s="64"/>
      <c r="I116" s="63"/>
      <c r="J116" s="63"/>
      <c r="K116" s="68"/>
      <c r="L116" s="100" t="str">
        <f>+IF(AND(K116&gt;0,O116="Ejecución"),(K116/877802)*Tabla28[[#This Row],[% participación]],IF(AND(K116&gt;0,O116&lt;&gt;"Ejecución"),"-",""))</f>
        <v/>
      </c>
      <c r="M116" s="65"/>
      <c r="N116" s="165" t="str">
        <f>+IF(M118="No",1,IF(M118="Si","Ingrese %",""))</f>
        <v/>
      </c>
      <c r="O116" s="154" t="s">
        <v>1150</v>
      </c>
      <c r="P116" s="78"/>
    </row>
    <row r="117" spans="1:16" s="6" customFormat="1" ht="24.75" customHeight="1" outlineLevel="1" x14ac:dyDescent="0.25">
      <c r="A117" s="135">
        <v>4</v>
      </c>
      <c r="B117" s="153" t="s">
        <v>2665</v>
      </c>
      <c r="C117" s="155" t="s">
        <v>31</v>
      </c>
      <c r="D117" s="63"/>
      <c r="E117" s="137"/>
      <c r="F117" s="137"/>
      <c r="G117" s="152" t="str">
        <f t="shared" ref="G117:G159" si="5">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6">
        <v>5</v>
      </c>
      <c r="B118" s="153" t="s">
        <v>2665</v>
      </c>
      <c r="C118" s="155" t="s">
        <v>31</v>
      </c>
      <c r="D118" s="63"/>
      <c r="E118" s="137"/>
      <c r="F118" s="137"/>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6">
        <v>6</v>
      </c>
      <c r="B119" s="153" t="s">
        <v>2665</v>
      </c>
      <c r="C119" s="155" t="s">
        <v>31</v>
      </c>
      <c r="D119" s="63"/>
      <c r="E119" s="137"/>
      <c r="F119" s="137"/>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6">
        <v>7</v>
      </c>
      <c r="B120" s="153" t="s">
        <v>2665</v>
      </c>
      <c r="C120" s="155" t="s">
        <v>31</v>
      </c>
      <c r="D120" s="63"/>
      <c r="E120" s="137"/>
      <c r="F120" s="137"/>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6">
        <v>8</v>
      </c>
      <c r="B121" s="153" t="s">
        <v>2665</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6">
        <v>9</v>
      </c>
      <c r="B122" s="153" t="s">
        <v>2665</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07" t="s">
        <v>2643</v>
      </c>
      <c r="J167" s="208"/>
      <c r="K167" s="208"/>
      <c r="L167" s="208"/>
      <c r="M167" s="208"/>
      <c r="N167" s="208"/>
      <c r="O167" s="209"/>
      <c r="U167" s="51"/>
    </row>
    <row r="168" spans="1:28" x14ac:dyDescent="0.25">
      <c r="A168" s="9"/>
      <c r="B168" s="226" t="s">
        <v>2658</v>
      </c>
      <c r="C168" s="226"/>
      <c r="D168" s="226"/>
      <c r="E168" s="8"/>
      <c r="F168" s="5"/>
      <c r="H168" s="81" t="s">
        <v>2657</v>
      </c>
      <c r="I168" s="207"/>
      <c r="J168" s="208"/>
      <c r="K168" s="208"/>
      <c r="L168" s="208"/>
      <c r="M168" s="208"/>
      <c r="N168" s="208"/>
      <c r="O168" s="20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2668</v>
      </c>
      <c r="B172" s="197"/>
      <c r="C172" s="197"/>
      <c r="D172" s="197"/>
      <c r="E172" s="197"/>
      <c r="F172" s="197"/>
      <c r="G172" s="197"/>
      <c r="H172" s="197"/>
      <c r="I172" s="197"/>
      <c r="J172" s="197"/>
      <c r="K172" s="197"/>
      <c r="L172" s="197"/>
      <c r="M172" s="197"/>
      <c r="N172" s="197"/>
      <c r="O172" s="198"/>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2669</v>
      </c>
      <c r="C176" s="217"/>
      <c r="D176" s="217"/>
      <c r="E176" s="217"/>
      <c r="F176" s="217"/>
      <c r="G176" s="217"/>
      <c r="H176" s="20"/>
      <c r="I176" s="170" t="s">
        <v>2675</v>
      </c>
      <c r="J176" s="171"/>
      <c r="K176" s="171"/>
      <c r="L176" s="171"/>
      <c r="M176" s="17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25" x14ac:dyDescent="0.25">
      <c r="A178" s="9"/>
      <c r="B178" s="221"/>
      <c r="C178" s="222"/>
      <c r="D178" s="223"/>
      <c r="E178" s="159"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6"/>
      <c r="Z178" s="157" t="str">
        <f>IF(Y178&gt;0,SUM(E180+Y178),"")</f>
        <v/>
      </c>
      <c r="AA178" s="19"/>
      <c r="AB178" s="19"/>
    </row>
    <row r="179" spans="1:28" ht="23.25" x14ac:dyDescent="0.25">
      <c r="A179" s="9"/>
      <c r="B179" s="183" t="s">
        <v>2669</v>
      </c>
      <c r="C179" s="183"/>
      <c r="D179" s="183"/>
      <c r="E179" s="163">
        <v>0.02</v>
      </c>
      <c r="F179" s="162">
        <v>0.01</v>
      </c>
      <c r="G179" s="157">
        <f>IF(F179&gt;0,SUM(E179+F179),"")</f>
        <v>0.03</v>
      </c>
      <c r="H179" s="5"/>
      <c r="I179" s="183" t="s">
        <v>2671</v>
      </c>
      <c r="J179" s="183"/>
      <c r="K179" s="183"/>
      <c r="L179" s="183"/>
      <c r="M179" s="164">
        <v>0.03</v>
      </c>
      <c r="O179" s="8"/>
      <c r="Q179" s="19"/>
      <c r="R179" s="151">
        <f>IF(M179&gt;0,SUM(L179+M179),"")</f>
        <v>0.03</v>
      </c>
      <c r="T179" s="19"/>
      <c r="U179" s="229" t="s">
        <v>1166</v>
      </c>
      <c r="V179" s="229"/>
      <c r="W179" s="229"/>
      <c r="X179" s="24">
        <v>0.02</v>
      </c>
      <c r="Y179" s="156"/>
      <c r="Z179" s="157" t="str">
        <f>IF(Y179&gt;0,SUM(E181+Y179),"")</f>
        <v/>
      </c>
      <c r="AA179" s="19"/>
      <c r="AB179" s="19"/>
    </row>
    <row r="180" spans="1:28" ht="23.45" hidden="1" x14ac:dyDescent="0.3">
      <c r="A180" s="9"/>
      <c r="B180" s="169"/>
      <c r="C180" s="169"/>
      <c r="D180" s="169"/>
      <c r="E180" s="161"/>
      <c r="H180" s="5"/>
      <c r="I180" s="169"/>
      <c r="J180" s="169"/>
      <c r="K180" s="169"/>
      <c r="L180" s="169"/>
      <c r="M180" s="5"/>
      <c r="O180" s="8"/>
      <c r="Q180" s="19"/>
      <c r="R180" s="151" t="str">
        <f>IF(S180&gt;0,SUM(L180+S180),"")</f>
        <v/>
      </c>
      <c r="S180" s="156"/>
      <c r="T180" s="19"/>
      <c r="U180" s="229" t="s">
        <v>1167</v>
      </c>
      <c r="V180" s="229"/>
      <c r="W180" s="229"/>
      <c r="X180" s="24">
        <v>0.03</v>
      </c>
      <c r="Y180" s="156"/>
      <c r="Z180" s="157" t="str">
        <f>IF(Y180&gt;0,SUM(E182+Y180),"")</f>
        <v/>
      </c>
      <c r="AA180" s="19"/>
      <c r="AB180" s="19"/>
    </row>
    <row r="181" spans="1:28" ht="23.45" hidden="1" x14ac:dyDescent="0.3">
      <c r="A181" s="9"/>
      <c r="B181" s="169"/>
      <c r="C181" s="169"/>
      <c r="D181" s="169"/>
      <c r="E181" s="161"/>
      <c r="H181" s="5"/>
      <c r="I181" s="169"/>
      <c r="J181" s="169"/>
      <c r="K181" s="169"/>
      <c r="L181" s="169"/>
      <c r="M181" s="5"/>
      <c r="O181" s="8"/>
      <c r="Q181" s="19"/>
      <c r="R181" s="151" t="str">
        <f>IF(S181&gt;0,SUM(L181+S181),"")</f>
        <v/>
      </c>
      <c r="S181" s="156"/>
      <c r="T181" s="19"/>
      <c r="U181" s="19"/>
      <c r="V181" s="19"/>
      <c r="W181" s="19"/>
      <c r="X181" s="19"/>
      <c r="Y181" s="19"/>
      <c r="Z181" s="19"/>
      <c r="AA181" s="19"/>
      <c r="AB181" s="19"/>
    </row>
    <row r="182" spans="1:28" ht="23.45" hidden="1" x14ac:dyDescent="0.3">
      <c r="A182" s="9"/>
      <c r="B182" s="169"/>
      <c r="C182" s="169"/>
      <c r="D182" s="169"/>
      <c r="E182" s="161"/>
      <c r="H182" s="5"/>
      <c r="I182" s="169"/>
      <c r="J182" s="169"/>
      <c r="K182" s="169"/>
      <c r="L182" s="169"/>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0.03</v>
      </c>
      <c r="D185" s="91" t="s">
        <v>2628</v>
      </c>
      <c r="E185" s="94">
        <f>+(C185*SUM(K20:K35))</f>
        <v>120901749.14999999</v>
      </c>
      <c r="F185" s="92"/>
      <c r="G185" s="93"/>
      <c r="H185" s="88"/>
      <c r="I185" s="90" t="s">
        <v>2627</v>
      </c>
      <c r="J185" s="158">
        <f>+SUM(M179:M183)</f>
        <v>0.03</v>
      </c>
      <c r="K185" s="228" t="s">
        <v>2628</v>
      </c>
      <c r="L185" s="228"/>
      <c r="M185" s="94">
        <f>+J185*(SUM(K20:K35))</f>
        <v>120901749.14999999</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7" t="s">
        <v>2636</v>
      </c>
      <c r="C192" s="187"/>
      <c r="E192" s="5" t="s">
        <v>20</v>
      </c>
      <c r="H192" s="26" t="s">
        <v>24</v>
      </c>
      <c r="J192" s="5" t="s">
        <v>2637</v>
      </c>
      <c r="K192" s="5"/>
      <c r="M192" s="5"/>
      <c r="N192" s="5"/>
      <c r="O192" s="8"/>
      <c r="Q192" s="146"/>
      <c r="R192" s="147"/>
      <c r="S192" s="147"/>
      <c r="T192" s="146"/>
    </row>
    <row r="193" spans="1:18" x14ac:dyDescent="0.25">
      <c r="A193" s="9"/>
      <c r="C193" s="117">
        <v>41967</v>
      </c>
      <c r="D193" s="5"/>
      <c r="E193" s="118">
        <v>2837</v>
      </c>
      <c r="F193" s="5"/>
      <c r="G193" s="5"/>
      <c r="H193" s="139" t="s">
        <v>2697</v>
      </c>
      <c r="J193" s="5"/>
      <c r="K193" s="119">
        <v>42402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7" t="s">
        <v>2659</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2698</v>
      </c>
      <c r="J211" s="27" t="s">
        <v>2622</v>
      </c>
      <c r="K211" s="140" t="s">
        <v>2700</v>
      </c>
      <c r="L211" s="21"/>
      <c r="M211" s="21"/>
      <c r="N211" s="21"/>
      <c r="O211" s="8"/>
    </row>
    <row r="212" spans="1:15" x14ac:dyDescent="0.25">
      <c r="A212" s="9"/>
      <c r="B212" s="27" t="s">
        <v>2619</v>
      </c>
      <c r="C212" s="139" t="s">
        <v>2697</v>
      </c>
      <c r="D212" s="21"/>
      <c r="G212" s="27" t="s">
        <v>2621</v>
      </c>
      <c r="H212" s="140" t="s">
        <v>2699</v>
      </c>
      <c r="J212" s="27" t="s">
        <v>2623</v>
      </c>
      <c r="K212" s="139"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deintegral</cp:lastModifiedBy>
  <cp:lastPrinted>2020-12-27T21:27:31Z</cp:lastPrinted>
  <dcterms:created xsi:type="dcterms:W3CDTF">2020-10-14T21:57:42Z</dcterms:created>
  <dcterms:modified xsi:type="dcterms:W3CDTF">2020-12-27T21:31:41Z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