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INFORMACIÓN DISCO H\2020\CONTRATACIÓN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5330" windowHeight="465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4" i="12" l="1"/>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<sst xmlns="http://schemas.openxmlformats.org/spreadsheetml/2006/main" count="3391" uniqueCount="2762">
  <si>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</si>
  <si>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</si>
  <si>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</si>
  <si>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</si>
  <si>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</si>
  <si>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</si>
  <si>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</si>
  <si>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</si>
  <si>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</si>
  <si>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</si>
  <si>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</si>
  <si>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</si>
  <si>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</si>
  <si>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</si>
  <si>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</si>
  <si>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</si>
  <si>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</si>
  <si>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</si>
  <si>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</si>
  <si>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</si>
  <si>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</si>
  <si>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</si>
  <si>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</si>
  <si>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</si>
  <si>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</si>
  <si>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</si>
  <si>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</si>
  <si>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</si>
  <si>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</si>
  <si>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</si>
  <si>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</si>
  <si>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</si>
  <si>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</si>
  <si>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</si>
  <si>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</si>
  <si>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</si>
  <si>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</si>
  <si>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</si>
  <si>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</si>
  <si>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</si>
  <si>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</si>
  <si>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</si>
  <si>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</si>
  <si>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</si>
  <si>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</si>
  <si>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</si>
  <si>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</si>
  <si>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</si>
  <si>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</si>
  <si>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</si>
  <si>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</si>
  <si>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</si>
  <si>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</si>
  <si>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</si>
  <si>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</si>
  <si>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</si>
  <si>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</si>
  <si>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</si>
  <si>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</si>
  <si>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</si>
  <si>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</si>
  <si>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</si>
  <si>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</si>
  <si>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</si>
  <si>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</si>
  <si>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</si>
  <si>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</si>
  <si>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</si>
  <si>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</si>
  <si>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</si>
  <si>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</si>
  <si>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</si>
  <si>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</si>
  <si>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</si>
  <si>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</si>
  <si>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</si>
  <si>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</si>
  <si>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</si>
  <si>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</si>
  <si>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</si>
  <si>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</si>
  <si>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</si>
  <si>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</si>
  <si>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</si>
  <si>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</si>
  <si>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</si>
  <si>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</si>
  <si>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</si>
  <si>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</si>
  <si>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</si>
  <si>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</si>
  <si>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</si>
  <si>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</si>
  <si>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</si>
  <si>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</si>
  <si>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</si>
  <si>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</si>
  <si>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</si>
  <si>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</si>
  <si>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</si>
  <si>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</si>
  <si>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</si>
  <si>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</si>
  <si>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</si>
  <si>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</si>
  <si>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</si>
  <si>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</si>
  <si>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</si>
  <si>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</si>
  <si>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</si>
  <si>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</si>
  <si>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</si>
  <si>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</si>
  <si>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</si>
  <si>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</si>
  <si>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</si>
  <si>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</si>
  <si>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</si>
  <si>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</si>
  <si>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</si>
  <si>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</si>
  <si>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</si>
  <si>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</si>
  <si>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</si>
  <si>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</si>
  <si>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</si>
  <si>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</si>
  <si>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</si>
  <si>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</si>
  <si>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</si>
  <si>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</si>
  <si>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</si>
  <si>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</si>
  <si>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</si>
  <si>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</si>
  <si>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</si>
  <si>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</si>
  <si>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</si>
  <si>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</si>
  <si>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</si>
  <si>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</si>
  <si>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</si>
  <si>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</si>
  <si>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</si>
  <si>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</si>
  <si>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</si>
  <si>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</si>
  <si>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</si>
  <si>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</si>
  <si>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</si>
  <si>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</si>
  <si>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</si>
  <si>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</si>
  <si>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</si>
  <si>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</si>
  <si>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</si>
  <si>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</si>
  <si>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</si>
  <si>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</si>
  <si>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</si>
  <si>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</si>
  <si>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</si>
  <si>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</si>
  <si>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</si>
  <si>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</si>
  <si>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</si>
  <si>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</si>
  <si>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</si>
  <si>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</si>
  <si>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</si>
  <si>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</si>
  <si>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</si>
  <si>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</si>
  <si>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</si>
  <si>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</si>
  <si>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</si>
  <si>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</si>
  <si>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</si>
  <si>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</si>
  <si>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</si>
  <si>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</si>
  <si>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</si>
  <si>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</si>
  <si>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</si>
  <si>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</si>
  <si>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</si>
  <si>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</si>
  <si>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</si>
  <si>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</si>
  <si>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</si>
  <si>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</si>
  <si>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</si>
  <si>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</si>
  <si>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</si>
  <si>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</si>
  <si>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</si>
  <si>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</si>
  <si>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</si>
  <si>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</si>
  <si>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</si>
  <si>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</si>
  <si>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</si>
  <si>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</si>
  <si>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</si>
  <si>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</si>
  <si>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</si>
  <si>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</si>
  <si>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</si>
  <si>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</si>
  <si>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</si>
  <si>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</si>
  <si>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</si>
  <si>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</si>
  <si>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</si>
  <si>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</si>
  <si>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</si>
  <si>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</si>
  <si>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</si>
  <si>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</si>
  <si>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</si>
  <si>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</si>
  <si>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</si>
  <si>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</si>
  <si>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</si>
  <si>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</si>
  <si>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</si>
  <si>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</si>
  <si>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</si>
  <si>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</si>
  <si>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</si>
  <si>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</si>
  <si>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</si>
  <si>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</si>
  <si>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</si>
  <si>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</si>
  <si>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</si>
  <si>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</si>
  <si>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</si>
  <si>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</si>
  <si>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</si>
  <si>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</si>
  <si>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</si>
  <si>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</si>
  <si>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</si>
  <si>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</si>
  <si>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</si>
  <si>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</si>
  <si>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</si>
  <si>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</si>
  <si>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</si>
  <si>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</si>
  <si>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</si>
  <si>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</si>
  <si>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</si>
  <si>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</si>
  <si>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</si>
  <si>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</si>
  <si>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</si>
  <si>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</si>
  <si>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</si>
  <si>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</si>
  <si>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</si>
  <si>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</si>
  <si>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</si>
  <si>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</si>
  <si>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</si>
  <si>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</si>
  <si>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</si>
  <si>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</si>
  <si>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</si>
  <si>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</si>
  <si>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</si>
  <si>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</si>
  <si>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</si>
  <si>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</si>
  <si>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</si>
  <si>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</si>
  <si>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</si>
  <si>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</si>
  <si>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</si>
  <si>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</si>
  <si>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</si>
  <si>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</si>
  <si>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</si>
  <si>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</si>
  <si>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</si>
  <si>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</si>
  <si>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</si>
  <si>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</si>
  <si>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</si>
  <si>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</si>
  <si>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</si>
  <si>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</si>
  <si>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</si>
  <si>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</si>
  <si>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</si>
  <si>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</si>
  <si>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</si>
  <si>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</si>
  <si>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</si>
  <si>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</si>
  <si>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</si>
  <si>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</si>
  <si>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</si>
  <si>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</si>
  <si>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</si>
  <si>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</si>
  <si>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</si>
  <si>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</si>
  <si>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</si>
  <si>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</si>
  <si>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</si>
  <si>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</si>
  <si>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</si>
  <si>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</si>
  <si>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</si>
  <si>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</si>
  <si>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</si>
  <si>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</si>
  <si>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</si>
  <si>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</si>
  <si>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</si>
  <si>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</si>
  <si>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</si>
  <si>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</si>
  <si>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</si>
  <si>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</si>
  <si>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</si>
  <si>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</si>
  <si>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</si>
  <si>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</si>
  <si>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</si>
  <si>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</si>
  <si>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</si>
  <si>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</si>
  <si>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</si>
  <si>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</si>
  <si>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</si>
  <si>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</si>
  <si>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</si>
  <si>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</si>
  <si>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</si>
  <si>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</si>
  <si>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</si>
  <si>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</si>
  <si>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</si>
  <si>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</si>
  <si>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</si>
  <si>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</si>
  <si>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</si>
  <si>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</si>
  <si>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</si>
  <si>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</si>
  <si>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</si>
  <si>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</si>
  <si>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</si>
  <si>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</si>
  <si>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</si>
  <si>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</si>
  <si>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</si>
  <si>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</si>
  <si>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</si>
  <si>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</si>
  <si>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</si>
  <si>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</si>
  <si>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</si>
  <si>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</si>
  <si>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</si>
  <si>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</si>
  <si>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</si>
  <si>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</si>
  <si>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</si>
  <si>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</si>
  <si>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</si>
  <si>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</si>
  <si>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</si>
  <si>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</si>
  <si>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</si>
  <si>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</si>
  <si>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</si>
  <si>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</si>
  <si>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</si>
  <si>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</si>
  <si>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</si>
  <si>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</si>
  <si>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</si>
  <si>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</si>
  <si>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</si>
  <si>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</si>
  <si>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</si>
  <si>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</si>
  <si>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</si>
  <si>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</si>
  <si>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</si>
  <si>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</si>
  <si>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</si>
  <si>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</si>
  <si>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</si>
  <si>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</si>
  <si>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</si>
  <si>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</si>
  <si>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</si>
  <si>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</si>
  <si>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</si>
  <si>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</si>
  <si>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</si>
  <si>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</si>
  <si>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</si>
  <si>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</si>
  <si>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</si>
  <si>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</si>
  <si>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</si>
  <si>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</si>
  <si>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</si>
  <si>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</si>
  <si>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</si>
  <si>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</si>
  <si>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</si>
  <si>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</si>
  <si>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</si>
  <si>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</si>
  <si>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</si>
  <si>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</si>
  <si>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</si>
  <si>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</si>
  <si>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</si>
  <si>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</si>
  <si>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</si>
  <si>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</si>
  <si>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</si>
  <si>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</si>
  <si>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</si>
  <si>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</si>
  <si>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</si>
  <si>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</si>
  <si>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</si>
  <si>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</si>
  <si>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</si>
  <si>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</si>
  <si>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</si>
  <si>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</si>
  <si>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</si>
  <si>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</si>
  <si>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</si>
  <si>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</si>
  <si>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</si>
  <si>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</si>
  <si>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</si>
  <si>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</si>
  <si>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</si>
  <si>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</si>
  <si>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</si>
  <si>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</si>
  <si>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</si>
  <si>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</si>
  <si>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</si>
  <si>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</si>
  <si>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</si>
  <si>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</si>
  <si>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</si>
  <si>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</si>
  <si>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</si>
  <si>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</si>
  <si>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</si>
  <si>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</si>
  <si>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</si>
  <si>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</si>
  <si>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</si>
  <si>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</si>
  <si>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</si>
  <si>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</si>
  <si>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</si>
  <si>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</si>
  <si>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</si>
  <si>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</si>
  <si>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</si>
  <si>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</si>
  <si>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</si>
  <si>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</si>
  <si>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</si>
  <si>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</si>
  <si>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</si>
  <si>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</si>
  <si>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</si>
  <si>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</si>
  <si>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</si>
  <si>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</si>
  <si>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</si>
  <si>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</si>
  <si>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</si>
  <si>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</si>
  <si>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</si>
  <si>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</si>
  <si>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</si>
  <si>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</si>
  <si>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</si>
  <si>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</si>
  <si>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</si>
  <si>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</si>
  <si>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</si>
  <si>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</si>
  <si>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</si>
  <si>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</si>
  <si>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</si>
  <si>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</si>
  <si>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</si>
  <si>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</si>
  <si>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</si>
  <si>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</si>
  <si>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</si>
  <si>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</si>
  <si>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</si>
  <si>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</si>
  <si>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</si>
  <si>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</si>
  <si>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</si>
  <si>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</si>
  <si>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</si>
  <si>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</si>
  <si>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</si>
  <si>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</si>
  <si>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</si>
  <si>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</si>
  <si>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</si>
  <si>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</si>
  <si>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</si>
  <si>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</si>
  <si>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</si>
  <si>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</si>
  <si>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</si>
  <si>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</si>
  <si>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</si>
  <si>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</si>
  <si>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</si>
  <si>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</si>
  <si>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</si>
  <si>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</si>
  <si>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</si>
  <si>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</si>
  <si>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</si>
  <si>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</si>
  <si>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</si>
  <si>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</si>
  <si>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</si>
  <si>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</si>
  <si>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</si>
  <si>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</si>
  <si>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</si>
  <si>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</si>
  <si>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</si>
  <si>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</si>
  <si>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</si>
  <si>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</si>
  <si>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</si>
  <si>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</si>
  <si>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</si>
  <si>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</si>
  <si>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</si>
  <si>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</si>
  <si>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</si>
  <si>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</si>
  <si>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</si>
  <si>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</si>
  <si>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</si>
  <si>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</si>
  <si>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</si>
  <si>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</si>
  <si>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</si>
  <si>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</si>
  <si>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</si>
  <si>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</si>
  <si>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</si>
  <si>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</si>
  <si>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</si>
  <si>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</si>
  <si>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</si>
  <si>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</si>
  <si>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</si>
  <si>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</si>
  <si>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</si>
  <si>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</si>
  <si>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</si>
  <si>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</si>
  <si>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</si>
  <si>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</si>
  <si>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</si>
  <si>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</si>
  <si>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</si>
  <si>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</si>
  <si>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</si>
  <si>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</si>
  <si>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</si>
  <si>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</si>
  <si>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</si>
  <si>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</si>
  <si>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</si>
  <si>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</si>
  <si>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</si>
  <si>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</si>
  <si>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</si>
  <si>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</si>
  <si>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</si>
  <si>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</si>
  <si>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</si>
  <si>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</si>
  <si>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</si>
  <si>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</si>
  <si>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</si>
  <si>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</si>
  <si>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</si>
  <si>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</si>
  <si>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</si>
  <si>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</si>
  <si>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</si>
  <si>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</si>
  <si>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</si>
  <si>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</si>
  <si>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</si>
  <si>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</si>
  <si>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</si>
  <si>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</si>
  <si>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</si>
  <si>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</si>
  <si>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</si>
  <si>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</si>
  <si>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</si>
  <si>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</si>
  <si>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</si>
  <si>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</si>
  <si>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</si>
  <si>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</si>
  <si>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</si>
  <si>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</si>
  <si>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</si>
  <si>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</si>
  <si>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</si>
  <si>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</si>
  <si>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</si>
  <si>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</si>
  <si>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</si>
  <si>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</si>
  <si>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</si>
  <si>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</si>
  <si>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</si>
  <si>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</si>
  <si>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</si>
  <si>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</si>
  <si>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</si>
  <si>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</si>
  <si>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</si>
  <si>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</si>
  <si>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</si>
  <si>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</si>
  <si>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</si>
  <si>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</si>
  <si>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</si>
  <si>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</si>
  <si>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</si>
  <si>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</si>
  <si>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</si>
  <si>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</si>
  <si>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</si>
  <si>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</si>
  <si>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</si>
  <si>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</si>
  <si>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</si>
  <si>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</si>
  <si>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</si>
  <si>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</si>
  <si>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</si>
  <si>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</si>
  <si>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</si>
  <si>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</si>
  <si>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</si>
  <si>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</si>
  <si>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</si>
  <si>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</si>
  <si>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</si>
  <si>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</si>
  <si>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</si>
  <si>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</si>
  <si>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</si>
  <si>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</si>
  <si>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</si>
  <si>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</si>
  <si>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</si>
  <si>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</si>
  <si>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</si>
  <si>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</si>
  <si>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</si>
  <si>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</si>
  <si>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</si>
  <si>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</si>
  <si>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</si>
  <si>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</si>
  <si>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</si>
  <si>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</si>
  <si>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</si>
  <si>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</si>
  <si>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</si>
  <si>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</si>
  <si>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</si>
  <si>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</si>
  <si>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</si>
  <si>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</si>
  <si>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</si>
  <si>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</si>
  <si>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</si>
  <si>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</si>
  <si>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</si>
  <si>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</si>
  <si>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</si>
  <si>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</si>
  <si>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</si>
  <si>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</si>
  <si>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</si>
  <si>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</si>
  <si>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</si>
  <si>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</si>
  <si>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</si>
  <si>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</si>
  <si>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</si>
  <si>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</si>
  <si>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</si>
  <si>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</si>
  <si>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</si>
  <si>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</si>
  <si>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</si>
  <si>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</si>
  <si>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</si>
  <si>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</si>
  <si>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</si>
  <si>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</si>
  <si>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</si>
  <si>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</si>
  <si>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</si>
  <si>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</si>
  <si>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</si>
  <si>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</si>
  <si>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</si>
  <si>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</si>
  <si>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</si>
  <si>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</si>
  <si>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</si>
  <si>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</si>
  <si>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</si>
  <si>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</si>
  <si>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</si>
  <si>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</si>
  <si>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</si>
  <si>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</si>
  <si>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</si>
  <si>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</si>
  <si>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</si>
  <si>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</si>
  <si>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</si>
  <si>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</si>
  <si>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</si>
  <si>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</si>
  <si>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</si>
  <si>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</si>
  <si>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</si>
  <si>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</si>
  <si>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</si>
  <si>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</si>
  <si>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</si>
  <si>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</si>
  <si>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</si>
  <si>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</si>
  <si>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</si>
  <si>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</si>
  <si>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</si>
  <si>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</si>
  <si>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</si>
  <si>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</si>
  <si>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</si>
  <si>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</si>
  <si>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</si>
  <si>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</si>
  <si>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</si>
  <si>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</si>
  <si>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</si>
  <si>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</si>
  <si>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</si>
  <si>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</si>
  <si>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</si>
  <si>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</si>
  <si>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</si>
  <si>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</si>
  <si>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</si>
  <si>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</si>
  <si>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</si>
  <si>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</si>
  <si>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</si>
  <si>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</si>
  <si>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</si>
  <si>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</si>
  <si>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</si>
  <si>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</si>
  <si>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</si>
  <si>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</si>
  <si>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</si>
  <si>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</si>
  <si>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</si>
  <si>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</si>
  <si>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</si>
  <si>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</si>
  <si>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</si>
  <si>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</si>
  <si>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</si>
  <si>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</si>
  <si>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</si>
  <si>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</si>
  <si>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</si>
  <si>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</si>
  <si>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</si>
  <si>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</si>
  <si>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</si>
  <si>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</si>
  <si>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</si>
  <si>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</si>
  <si>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</si>
  <si>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</si>
  <si>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</si>
  <si>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</si>
  <si>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</si>
  <si>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</si>
  <si>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</si>
  <si>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</si>
  <si>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</si>
  <si>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</si>
  <si>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</si>
  <si>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</si>
  <si>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</si>
  <si>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</si>
  <si>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</si>
  <si>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</si>
  <si>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</si>
  <si>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</si>
  <si>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</si>
  <si>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</si>
  <si>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</si>
  <si>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</si>
  <si>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</si>
  <si>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</si>
  <si>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</si>
  <si>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</si>
  <si>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</si>
  <si>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</si>
  <si>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</si>
  <si>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</si>
  <si>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</si>
  <si>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</si>
  <si>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</si>
  <si>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</si>
  <si>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</si>
  <si>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</si>
  <si>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</si>
  <si>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</si>
  <si>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</si>
  <si>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</si>
  <si>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</si>
  <si>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</si>
  <si>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</si>
  <si>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</si>
  <si>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</si>
  <si>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</si>
  <si>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</si>
  <si>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</si>
  <si>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</si>
  <si>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</si>
  <si>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</si>
  <si>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</si>
  <si>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</si>
  <si>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</si>
  <si>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</si>
  <si>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</si>
  <si>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</si>
  <si>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</si>
  <si>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</si>
  <si>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</si>
  <si>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</si>
  <si>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</si>
  <si>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</si>
  <si>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</si>
  <si>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</si>
  <si>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</si>
  <si>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</si>
  <si>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</si>
  <si>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</si>
  <si>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</si>
  <si>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</si>
  <si>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</si>
  <si>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</si>
  <si>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</si>
  <si>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</si>
  <si>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</si>
  <si>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</si>
  <si>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</si>
  <si>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</si>
  <si>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</si>
  <si>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</si>
  <si>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</si>
  <si>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</si>
  <si>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</si>
  <si>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</si>
  <si>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</si>
  <si>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</si>
  <si>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</si>
  <si>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</si>
  <si>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</si>
  <si>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</si>
  <si>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</si>
  <si>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</si>
  <si>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</si>
  <si>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</si>
  <si>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</si>
  <si>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</si>
  <si>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</si>
  <si>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</si>
  <si>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</si>
  <si>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</si>
  <si>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</si>
  <si>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</si>
  <si>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</si>
  <si>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</si>
  <si>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</si>
  <si>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</si>
  <si>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</si>
  <si>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</si>
  <si>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</si>
  <si>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</si>
  <si>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</si>
  <si>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</si>
  <si>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</si>
  <si>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</si>
  <si>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</si>
  <si>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</si>
  <si>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</si>
  <si>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</si>
  <si>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</si>
  <si>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</si>
  <si>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</si>
  <si>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</si>
  <si>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</si>
  <si>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</si>
  <si>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</si>
  <si>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</si>
  <si>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</si>
  <si>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</si>
  <si>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</si>
  <si>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</si>
  <si>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</si>
  <si>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</si>
  <si>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</si>
  <si>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</si>
  <si>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</si>
  <si>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</si>
  <si>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</si>
  <si>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</si>
  <si>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</si>
  <si>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</si>
  <si>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</si>
  <si>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</si>
  <si>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</si>
  <si>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</si>
  <si>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</si>
  <si>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</si>
  <si>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</si>
  <si>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</si>
  <si>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</si>
  <si>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</si>
  <si>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</si>
  <si>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</si>
  <si>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</si>
  <si>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</si>
  <si>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</si>
  <si>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</si>
  <si>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</si>
  <si>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</si>
  <si>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</si>
  <si>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</si>
  <si>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</si>
  <si>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</si>
  <si>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</si>
  <si>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</si>
  <si>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</si>
  <si>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</si>
  <si>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</si>
  <si>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</si>
  <si>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</si>
  <si>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</si>
  <si>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</si>
  <si>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</si>
  <si>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</si>
  <si>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</si>
  <si>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</si>
  <si>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</si>
  <si>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</si>
  <si>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</si>
  <si>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</si>
  <si>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</si>
  <si>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</si>
  <si>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</si>
  <si>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</si>
  <si>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</si>
  <si>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</si>
  <si>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</si>
  <si>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</si>
  <si>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</si>
  <si>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</si>
  <si>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</si>
  <si>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</si>
  <si>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</si>
  <si>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</si>
  <si>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</si>
  <si>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</si>
  <si>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</si>
  <si>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</si>
  <si>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</si>
  <si>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</si>
  <si>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</si>
  <si>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</si>
  <si>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</si>
  <si>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</si>
  <si>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</si>
  <si>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</si>
  <si>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</si>
  <si>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</si>
  <si>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</si>
  <si>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</si>
  <si>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</si>
  <si>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</si>
  <si>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</si>
  <si>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</si>
  <si>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</si>
  <si>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</si>
  <si>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</si>
  <si>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</si>
  <si>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</si>
  <si>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</si>
  <si>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</si>
  <si>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</si>
  <si>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</si>
  <si>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</si>
  <si>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</si>
  <si>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</si>
  <si>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</si>
  <si>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</si>
  <si>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</si>
  <si>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</si>
  <si>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</si>
  <si>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</si>
  <si>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</si>
  <si>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</si>
  <si>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</si>
  <si>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</si>
  <si>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</si>
  <si>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</si>
  <si>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</si>
  <si>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</si>
  <si>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</si>
  <si>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</si>
  <si>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</si>
  <si>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</si>
  <si>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</si>
  <si>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</si>
  <si>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</si>
  <si>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</si>
  <si>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</si>
  <si>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</si>
  <si>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</si>
  <si>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</si>
  <si>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</si>
  <si>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</si>
  <si>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</si>
  <si>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</si>
  <si>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</si>
  <si>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</si>
  <si>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</si>
  <si>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</si>
  <si>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</si>
  <si>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</si>
  <si>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</si>
  <si>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</si>
  <si>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</si>
  <si>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</si>
  <si>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</si>
  <si>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</si>
  <si>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</si>
  <si>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</si>
  <si>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</si>
  <si>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</si>
  <si>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</si>
  <si>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</si>
  <si>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</si>
  <si>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</si>
  <si>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</si>
  <si>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</si>
  <si>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</si>
  <si>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</si>
  <si>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</si>
  <si>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</si>
  <si>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</si>
  <si>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</si>
  <si>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</si>
  <si>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</si>
  <si>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</si>
  <si>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</si>
  <si>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</si>
  <si>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</si>
  <si>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</si>
  <si>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</si>
  <si>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</si>
  <si>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</si>
  <si>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</si>
  <si>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</si>
  <si>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</si>
  <si>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</si>
  <si>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</si>
  <si>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</si>
  <si>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</si>
  <si>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</si>
  <si>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</si>
  <si>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</si>
  <si>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</si>
  <si>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</si>
  <si>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</si>
  <si>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</si>
  <si>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</si>
  <si>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</si>
  <si>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</si>
  <si>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</si>
  <si>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</si>
  <si>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</si>
  <si>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</si>
  <si>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</si>
  <si>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</si>
  <si>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</si>
  <si>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</si>
  <si>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</si>
  <si>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</si>
  <si>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</si>
  <si>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</si>
  <si>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</si>
  <si>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</si>
  <si>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</si>
  <si>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</si>
  <si>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</si>
  <si>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</si>
  <si>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</si>
  <si>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</si>
  <si>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</si>
  <si>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</si>
  <si>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</si>
  <si>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</si>
  <si>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</si>
  <si>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</si>
  <si>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</si>
  <si>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</si>
  <si>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</si>
  <si>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</si>
  <si>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</si>
  <si>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</si>
  <si>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</si>
  <si>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</si>
  <si>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</si>
  <si>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</si>
  <si>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</si>
  <si>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</si>
  <si>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</si>
  <si>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</si>
  <si>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</si>
  <si>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</si>
  <si>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</si>
  <si>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</si>
  <si>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</si>
  <si>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</si>
  <si>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</si>
  <si>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</si>
  <si>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</si>
  <si>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</si>
  <si>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</si>
  <si>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</si>
  <si>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</si>
  <si>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</si>
  <si>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</si>
  <si>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</si>
  <si>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</si>
  <si>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</si>
  <si>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</si>
  <si>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</si>
  <si>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</si>
  <si>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</si>
  <si>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</si>
  <si>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</si>
  <si>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</si>
  <si>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</si>
  <si>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</si>
  <si>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</si>
  <si>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</si>
  <si>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</si>
  <si>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</si>
  <si>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</si>
  <si>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</si>
  <si>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</si>
  <si>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</si>
  <si>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</si>
  <si>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</si>
  <si>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</si>
  <si>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</si>
  <si>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</si>
  <si>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</si>
  <si>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</si>
  <si>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</si>
  <si>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</si>
  <si>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</si>
  <si>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</si>
  <si>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</si>
  <si>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</si>
  <si>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</si>
  <si>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</si>
  <si>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</si>
  <si>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</si>
  <si>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</si>
  <si>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</si>
  <si>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</si>
  <si>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</si>
  <si>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</si>
  <si>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</si>
  <si>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</si>
  <si>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</si>
  <si>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</si>
  <si>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</si>
  <si>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</si>
  <si>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</si>
  <si>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</si>
  <si>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</si>
  <si>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</si>
  <si>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</si>
  <si>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</si>
  <si>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</si>
  <si>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</si>
  <si>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</si>
  <si>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</si>
  <si>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</si>
  <si>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</si>
  <si>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</si>
  <si>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</si>
  <si>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</si>
  <si>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</si>
  <si>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</si>
  <si>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</si>
  <si>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</si>
  <si>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</si>
  <si>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</si>
  <si>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</si>
  <si>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</si>
  <si>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</si>
  <si>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</si>
  <si>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</si>
  <si>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</si>
  <si>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</si>
  <si>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</si>
  <si>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</si>
  <si>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</si>
  <si>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</si>
  <si>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</si>
  <si>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</si>
  <si>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</si>
  <si>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</si>
  <si>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</si>
  <si>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</si>
  <si>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</si>
  <si>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</si>
  <si>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</si>
  <si>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</si>
  <si>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</si>
  <si>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</si>
  <si>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</si>
  <si>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</si>
  <si>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</si>
  <si>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</si>
  <si>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</si>
  <si>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</si>
  <si>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</si>
  <si>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</si>
  <si>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</si>
  <si>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</si>
  <si>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</si>
  <si>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</si>
  <si>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</si>
  <si>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</si>
  <si>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</si>
  <si>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</si>
  <si>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</si>
  <si>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</si>
  <si>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</si>
  <si>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</si>
  <si>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</si>
  <si>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</si>
  <si>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</si>
  <si>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</si>
  <si>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</si>
  <si>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</si>
  <si>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</si>
  <si>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</si>
  <si>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</si>
  <si>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</si>
  <si>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</si>
  <si>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</si>
  <si>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</si>
  <si>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</si>
  <si>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</si>
  <si>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</si>
  <si>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</si>
  <si>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</si>
  <si>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</si>
  <si>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</si>
  <si>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</si>
  <si>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</si>
  <si>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</si>
  <si>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</si>
  <si>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</si>
  <si>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</si>
  <si>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</si>
  <si>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</si>
  <si>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</si>
  <si>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</si>
  <si>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</si>
  <si>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</si>
  <si>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</si>
  <si>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</si>
  <si>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</si>
  <si>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</si>
  <si>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</si>
  <si>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</si>
  <si>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</si>
  <si>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</si>
  <si>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</si>
  <si>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</si>
  <si>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</si>
  <si>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</si>
  <si>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</si>
  <si>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</si>
  <si>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</si>
  <si>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</si>
  <si>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</si>
  <si>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</si>
  <si>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</si>
  <si>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</si>
  <si>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</si>
  <si>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</si>
  <si>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</si>
  <si>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</si>
  <si>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</si>
  <si>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</si>
  <si>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</si>
  <si>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</si>
  <si>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</si>
  <si>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</si>
  <si>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</si>
  <si>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</si>
  <si>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</si>
  <si>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</si>
  <si>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</si>
  <si>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</si>
  <si>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</si>
  <si>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</si>
  <si>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</si>
  <si>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</si>
  <si>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</si>
  <si>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</si>
  <si>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</si>
  <si>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</si>
  <si>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</si>
  <si>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</si>
  <si>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</si>
  <si>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</si>
  <si>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</si>
  <si>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</si>
  <si>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</si>
  <si>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</si>
  <si>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</si>
  <si>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</si>
  <si>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</si>
  <si>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</si>
  <si>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</si>
  <si>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</si>
  <si>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</si>
  <si>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</si>
  <si>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</si>
  <si>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</si>
  <si>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</si>
  <si>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</si>
  <si>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</si>
  <si>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</si>
  <si>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</si>
  <si>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</si>
  <si>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</si>
  <si>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</si>
  <si>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</si>
  <si>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</si>
  <si>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</si>
  <si>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</si>
  <si>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</si>
  <si>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</si>
  <si>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</si>
  <si>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</si>
  <si>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</si>
  <si>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</si>
  <si>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</si>
  <si>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</si>
  <si>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</si>
  <si>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</si>
  <si>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</si>
  <si>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</si>
  <si>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</si>
  <si>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</si>
  <si>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</si>
  <si>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</si>
  <si>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</si>
  <si>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</si>
  <si>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</si>
  <si>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</si>
  <si>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</si>
  <si>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</si>
  <si>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</si>
  <si>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</si>
  <si>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</si>
  <si>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</si>
  <si>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</si>
  <si>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</si>
  <si>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</si>
  <si>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</si>
  <si>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</si>
  <si>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</si>
  <si>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</si>
  <si>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</si>
  <si>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</si>
  <si>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</si>
  <si>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</si>
  <si>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</si>
  <si>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</si>
  <si>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</si>
  <si>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</si>
  <si>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</si>
  <si>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</si>
  <si>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</si>
  <si>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</si>
  <si>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</si>
  <si>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</si>
  <si>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</si>
  <si>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</si>
  <si>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</si>
  <si>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</si>
  <si>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</si>
  <si>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</si>
  <si>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</si>
  <si>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</si>
  <si>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</si>
  <si>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</si>
  <si>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</si>
  <si>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</si>
  <si>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</si>
  <si>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</si>
  <si>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</si>
  <si>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</si>
  <si>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</si>
  <si>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</si>
  <si>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</si>
  <si>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</si>
  <si>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</si>
  <si>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</si>
  <si>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</si>
  <si>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</si>
  <si>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</si>
  <si>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</si>
  <si>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</si>
  <si>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</si>
  <si>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</si>
  <si>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</si>
  <si>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</si>
  <si>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</si>
  <si>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</si>
  <si>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</si>
  <si>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</si>
  <si>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</si>
  <si>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</si>
  <si>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</si>
  <si>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</si>
  <si>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</si>
  <si>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</si>
  <si>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</si>
  <si>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</si>
  <si>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</si>
  <si>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</si>
  <si>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</si>
  <si>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</si>
  <si>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</si>
  <si>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</si>
  <si>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</si>
  <si>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</si>
  <si>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</si>
  <si>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</si>
  <si>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</si>
  <si>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</si>
  <si>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</si>
  <si>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</si>
  <si>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</si>
  <si>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</si>
  <si>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</si>
  <si>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</si>
  <si>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</si>
  <si>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</si>
  <si>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</si>
  <si>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</si>
  <si>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</si>
  <si>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</si>
  <si>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</si>
  <si>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</si>
  <si>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</si>
  <si>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</si>
  <si>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</si>
  <si>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</si>
  <si>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</si>
  <si>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</si>
  <si>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</si>
  <si>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</si>
  <si>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</si>
  <si>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</si>
  <si>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</si>
  <si>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</si>
  <si>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</si>
  <si>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</si>
  <si>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</si>
  <si>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</si>
  <si>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</si>
  <si>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</si>
  <si>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</si>
  <si>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</si>
  <si>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</si>
  <si>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</si>
  <si>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</si>
  <si>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</si>
  <si>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</si>
  <si>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</si>
  <si>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</si>
  <si>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</si>
  <si>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</si>
  <si>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</si>
  <si>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</si>
  <si>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</si>
  <si>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</si>
  <si>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</si>
  <si>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</si>
  <si>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</si>
  <si>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</si>
  <si>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</si>
  <si>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</si>
  <si>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</si>
  <si>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</si>
  <si>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</si>
  <si>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</si>
  <si>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</si>
  <si>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</si>
  <si>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</si>
  <si>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</si>
  <si>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</si>
  <si>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</si>
  <si>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</si>
  <si>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</si>
  <si>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</si>
  <si>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</si>
  <si>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</si>
  <si>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</si>
  <si>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</si>
  <si>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</si>
  <si>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</si>
  <si>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</si>
  <si>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</si>
  <si>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</si>
  <si>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</si>
  <si>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</si>
  <si>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</si>
  <si>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</si>
  <si>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</si>
  <si>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</si>
  <si>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</si>
  <si>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</si>
  <si>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</si>
  <si>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</si>
  <si>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</si>
  <si>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</si>
  <si>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</si>
  <si>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</si>
  <si>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</si>
  <si>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</si>
  <si>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</si>
  <si>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</si>
  <si>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</si>
  <si>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</si>
  <si>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</si>
  <si>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</si>
  <si>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</si>
  <si>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</si>
  <si>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</si>
  <si>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</si>
  <si>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</si>
  <si>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</si>
  <si>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</si>
  <si>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</si>
  <si>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</si>
  <si>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</si>
  <si>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</si>
  <si>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</si>
  <si>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</si>
  <si>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</si>
  <si>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</si>
  <si>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</si>
  <si>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</si>
  <si>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</si>
  <si>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</si>
  <si>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</si>
  <si>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</si>
  <si>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</si>
  <si>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</si>
  <si>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</si>
  <si>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</si>
  <si>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</si>
  <si>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</si>
  <si>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</si>
  <si>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</si>
  <si>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</si>
  <si>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</si>
  <si>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</si>
  <si>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</si>
  <si>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</si>
  <si>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</si>
  <si>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</si>
  <si>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</si>
  <si>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</si>
  <si>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</si>
  <si>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</si>
  <si>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</si>
  <si>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</si>
  <si>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</si>
  <si>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</si>
  <si>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</si>
  <si>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</si>
  <si>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</si>
  <si>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</si>
  <si>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</si>
  <si>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</si>
  <si>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</si>
  <si>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</si>
  <si>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</si>
  <si>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</si>
  <si>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</si>
  <si>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</si>
  <si>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</si>
  <si>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</si>
  <si>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</si>
  <si>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</si>
  <si>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</si>
  <si>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</si>
  <si>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</si>
  <si>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</si>
  <si>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</si>
  <si>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</si>
  <si>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</si>
  <si>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</si>
  <si>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</si>
  <si>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</si>
  <si>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</si>
  <si>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</si>
  <si>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</si>
  <si>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</si>
  <si>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</si>
  <si>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</si>
  <si>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</si>
  <si>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</si>
  <si>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</si>
  <si>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</si>
  <si>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</si>
  <si>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</si>
  <si>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</si>
  <si>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</si>
  <si>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</si>
  <si>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</si>
  <si>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</si>
  <si>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</si>
  <si>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</si>
  <si>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</si>
  <si>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</si>
  <si>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</si>
  <si>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</si>
  <si>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</si>
  <si>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</si>
  <si>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</si>
  <si>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</si>
  <si>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</si>
  <si>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</si>
  <si>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</si>
  <si>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</si>
  <si>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</si>
  <si>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</si>
  <si>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</si>
  <si>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</si>
  <si>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</si>
  <si>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</si>
  <si>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</si>
  <si>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</si>
  <si>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</si>
  <si>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</si>
  <si>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</si>
  <si>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</si>
  <si>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</si>
  <si>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</si>
  <si>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</si>
  <si>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</si>
  <si>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</si>
  <si>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</si>
  <si>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</si>
  <si>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</si>
  <si>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</si>
  <si>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</si>
  <si>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</si>
  <si>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</si>
  <si>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</si>
  <si>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</si>
  <si>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</si>
  <si>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</si>
  <si>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</si>
  <si>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</si>
  <si>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</si>
  <si>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</si>
  <si>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</si>
  <si>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</si>
  <si>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</si>
  <si>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</si>
  <si>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</si>
  <si>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</si>
  <si>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</si>
  <si>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</si>
  <si>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</si>
  <si>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</si>
  <si>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</si>
  <si>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</si>
  <si>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</si>
  <si>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</si>
  <si>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</si>
  <si>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</si>
  <si>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</si>
  <si>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</si>
  <si>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</si>
  <si>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</si>
  <si>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</si>
  <si>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</si>
  <si>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</si>
  <si>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</si>
  <si>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</si>
  <si>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</si>
  <si>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</si>
  <si>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</si>
  <si>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</si>
  <si>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</si>
  <si>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</si>
  <si>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</si>
  <si>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</si>
  <si>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</si>
  <si>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</si>
  <si>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</si>
  <si>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</si>
  <si>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</si>
  <si>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</si>
  <si>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</si>
  <si>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</si>
  <si>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</si>
  <si>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</si>
  <si>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</si>
  <si>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</si>
  <si>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</si>
  <si>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</si>
  <si>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</si>
  <si>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</si>
  <si>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</si>
  <si>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</si>
  <si>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</si>
  <si>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</si>
  <si>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</si>
  <si>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</si>
  <si>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</si>
  <si>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</si>
  <si>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</si>
  <si>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</si>
  <si>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</si>
  <si>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</si>
  <si>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</si>
  <si>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</si>
  <si>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</si>
  <si>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</si>
  <si>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</si>
  <si>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</si>
  <si>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</si>
  <si>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</si>
  <si>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</si>
  <si>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</si>
  <si>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</si>
  <si>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</si>
  <si>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</si>
  <si>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</si>
  <si>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</si>
  <si>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</si>
  <si>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</si>
  <si>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</si>
  <si>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</si>
  <si>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</si>
  <si>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</si>
  <si>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</si>
  <si>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</si>
  <si>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</si>
  <si>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</si>
  <si>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</si>
  <si>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</si>
  <si>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</si>
  <si>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</si>
  <si>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</si>
  <si>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</si>
  <si>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</si>
  <si>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</si>
  <si>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</si>
  <si>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</si>
  <si>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</si>
  <si>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</si>
  <si>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</si>
  <si>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</si>
  <si>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</si>
  <si>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</si>
  <si>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</si>
  <si>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</si>
  <si>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</si>
  <si>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</si>
  <si>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</si>
  <si>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</si>
  <si>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</si>
  <si>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</si>
  <si>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</si>
  <si>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</si>
  <si>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</si>
  <si>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</si>
  <si>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</si>
  <si>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</si>
  <si>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</si>
  <si>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</si>
  <si>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</si>
  <si>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</si>
  <si>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</si>
  <si>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</si>
  <si>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</si>
  <si>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</si>
  <si>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</si>
  <si>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</si>
  <si>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</si>
  <si>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</si>
  <si>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</si>
  <si>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</si>
  <si>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</si>
  <si>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</si>
  <si>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</si>
  <si>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</si>
  <si>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</si>
  <si>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</si>
  <si>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</si>
  <si>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</si>
  <si>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</si>
  <si>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</si>
  <si>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</si>
  <si>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</si>
  <si>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</si>
  <si>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</si>
  <si>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</si>
  <si>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</si>
  <si>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</si>
  <si>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</si>
  <si>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</si>
  <si>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</si>
  <si>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</si>
  <si>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</si>
  <si>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</si>
  <si>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</si>
  <si>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</si>
  <si>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</si>
  <si>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</si>
  <si>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</si>
  <si>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</si>
  <si>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</si>
  <si>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</si>
  <si>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</si>
  <si>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</si>
  <si>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</si>
  <si>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</si>
  <si>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</si>
  <si>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</si>
  <si>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</si>
  <si>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</si>
  <si>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</si>
  <si>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</si>
  <si>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</si>
  <si>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</si>
  <si>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</si>
  <si>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</si>
  <si>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</si>
  <si>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</si>
  <si>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</si>
  <si>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</si>
  <si>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</si>
  <si>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</si>
  <si>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</si>
  <si>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</si>
  <si>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</si>
  <si>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</si>
  <si>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</si>
  <si>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</si>
  <si>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</si>
  <si>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</si>
  <si>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</si>
  <si>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</si>
  <si>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</si>
  <si>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</si>
  <si>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</si>
  <si>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</si>
  <si>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</si>
  <si>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</si>
  <si>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</si>
  <si>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</si>
  <si>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</si>
  <si>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</si>
  <si>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</si>
  <si>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</si>
  <si>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</si>
  <si>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</si>
  <si>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</si>
  <si>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</si>
  <si>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</si>
  <si>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</si>
  <si>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</si>
  <si>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</si>
  <si>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</si>
  <si>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</si>
  <si>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</si>
  <si>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</si>
  <si>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</si>
  <si>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</si>
  <si>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</si>
  <si>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</si>
  <si>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</si>
  <si>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</si>
  <si>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</si>
  <si>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</si>
  <si>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</si>
  <si>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</si>
  <si>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</si>
  <si>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</si>
  <si>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</si>
  <si>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</si>
  <si>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</si>
  <si>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</si>
  <si>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</si>
  <si>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</si>
  <si>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</si>
  <si>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</si>
  <si>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</si>
  <si>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</si>
  <si>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</si>
  <si>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</si>
  <si>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</si>
  <si>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</si>
  <si>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</si>
  <si>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</si>
  <si>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</si>
  <si>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</si>
  <si>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</si>
  <si>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</si>
  <si>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</si>
  <si>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</si>
  <si>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</si>
  <si>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</si>
  <si>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</si>
  <si>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</si>
  <si>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</si>
  <si>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</si>
  <si>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</si>
  <si>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</si>
  <si>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</si>
  <si>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</si>
  <si>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</si>
  <si>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</si>
  <si>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</si>
  <si>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</si>
  <si>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</si>
  <si>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</si>
  <si>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</si>
  <si>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</si>
  <si>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</si>
  <si>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</si>
  <si>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</si>
  <si>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</si>
  <si>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</si>
  <si>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</si>
  <si>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</si>
  <si>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</si>
  <si>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</si>
  <si>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</si>
  <si>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</si>
  <si>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</si>
  <si>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</si>
  <si>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</si>
  <si>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</si>
  <si>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</si>
  <si>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</si>
  <si>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</si>
  <si>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</si>
  <si>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</si>
  <si>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</si>
  <si>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</si>
  <si>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</si>
  <si>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</si>
  <si>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</si>
  <si>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</si>
  <si>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</si>
  <si>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</si>
  <si>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</si>
  <si>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</si>
  <si>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</si>
  <si>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</si>
  <si>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</si>
  <si>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</si>
  <si>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</si>
  <si>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</si>
  <si>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</si>
  <si>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</si>
  <si>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</si>
  <si>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</si>
  <si>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</si>
  <si>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</si>
  <si>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</si>
  <si>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</si>
  <si>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</si>
  <si>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</si>
  <si>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</si>
  <si>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</si>
  <si>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</si>
  <si>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</si>
  <si>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</si>
  <si>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</si>
  <si>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</si>
  <si>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</si>
  <si>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</si>
  <si>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</si>
  <si>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</si>
  <si>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</si>
  <si>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</si>
  <si>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</si>
  <si>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</si>
  <si>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</si>
  <si>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</si>
  <si>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</si>
  <si>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</si>
  <si>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</si>
  <si>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</si>
  <si>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</si>
  <si>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</si>
  <si>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</si>
  <si>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</si>
  <si>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</si>
  <si>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</si>
  <si>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</si>
  <si>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</si>
  <si>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</si>
  <si>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</si>
  <si>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</si>
  <si>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</si>
  <si>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</si>
  <si>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</si>
  <si>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</si>
  <si>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</si>
  <si>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</si>
  <si>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</si>
  <si>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</si>
  <si>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</si>
  <si>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</si>
  <si>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</si>
  <si>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</si>
  <si>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</si>
  <si>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</si>
  <si>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</si>
  <si>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</si>
  <si>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</si>
  <si>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</si>
  <si>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</si>
  <si>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</si>
  <si>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</si>
  <si>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</si>
  <si>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</si>
  <si>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</si>
  <si>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</si>
  <si>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</si>
  <si>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</si>
  <si>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</si>
  <si>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</si>
  <si>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</si>
  <si>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</si>
  <si>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</si>
  <si>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</si>
  <si>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</si>
  <si>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</si>
  <si>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</si>
  <si>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</si>
  <si>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</si>
  <si>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</si>
  <si>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</si>
  <si>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</si>
  <si>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</si>
  <si>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</si>
  <si>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</si>
  <si>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</si>
  <si>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</si>
  <si>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</si>
  <si>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</si>
  <si>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</si>
  <si>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</si>
  <si>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</si>
  <si>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</si>
  <si>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</si>
  <si>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</si>
  <si>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</si>
  <si>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</si>
  <si>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</si>
  <si>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</si>
  <si>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</si>
  <si>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</si>
  <si>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</si>
  <si>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</si>
  <si>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</si>
  <si>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</si>
  <si>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</si>
  <si>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</si>
  <si>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</si>
  <si>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</si>
  <si>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</si>
  <si>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</si>
  <si>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</si>
  <si>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</si>
  <si>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</si>
  <si>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</si>
  <si>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</si>
  <si>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</si>
  <si>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</si>
  <si>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</si>
  <si>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</si>
  <si>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</si>
  <si>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</si>
  <si>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</si>
  <si>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</si>
  <si>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</si>
  <si>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</si>
  <si>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</si>
  <si>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</si>
  <si>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</si>
  <si>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</si>
  <si>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</si>
  <si>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</si>
  <si>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</si>
  <si>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</si>
  <si>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</si>
  <si>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</si>
  <si>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</si>
  <si>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</si>
  <si>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</si>
  <si>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</si>
  <si>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</si>
  <si>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</si>
  <si>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</si>
  <si>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</si>
  <si>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</si>
  <si>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</si>
  <si>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</si>
  <si>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</si>
  <si>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</si>
  <si>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</si>
  <si>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</si>
  <si>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</si>
  <si>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</si>
  <si>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</si>
  <si>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</si>
  <si>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</si>
  <si>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</si>
  <si>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</si>
  <si>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</si>
  <si>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</si>
  <si>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</si>
  <si>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</si>
  <si>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</si>
  <si>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</si>
  <si>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</si>
  <si>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</si>
  <si>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</si>
  <si>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</si>
  <si>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</si>
  <si>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</si>
  <si>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</si>
  <si>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</si>
  <si>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</si>
  <si>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</si>
  <si>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</si>
  <si>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</si>
  <si>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</si>
  <si>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</si>
  <si>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</si>
  <si>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</si>
  <si>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</si>
  <si>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</si>
  <si>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</si>
  <si>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</si>
  <si>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</si>
  <si>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</si>
  <si>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</si>
  <si>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</si>
  <si>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</si>
  <si>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</si>
  <si>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</si>
  <si>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</si>
  <si>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</si>
  <si>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</si>
  <si>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</si>
  <si>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</si>
  <si>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</si>
  <si>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</si>
  <si>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</si>
  <si>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</si>
  <si>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</si>
  <si>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</si>
  <si>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</si>
  <si>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</si>
  <si>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</si>
  <si>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</si>
  <si>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</si>
  <si>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</si>
  <si>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</si>
  <si>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</si>
  <si>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</si>
  <si>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</si>
  <si>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</si>
  <si>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</si>
  <si>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</si>
  <si>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</si>
  <si>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</si>
  <si>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</si>
  <si>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</si>
  <si>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</si>
  <si>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</si>
  <si>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</si>
  <si>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</si>
  <si>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</si>
  <si>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</si>
  <si>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</si>
  <si>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</si>
  <si>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</si>
  <si>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</si>
  <si>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</si>
  <si>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</si>
  <si>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</si>
  <si>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</si>
  <si>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</si>
  <si>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</si>
  <si>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</si>
  <si>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</si>
  <si>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</si>
  <si>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</si>
  <si>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</si>
  <si>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</si>
  <si>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</si>
  <si>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</si>
  <si>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</si>
  <si>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</si>
  <si>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</si>
  <si>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</si>
  <si>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</si>
  <si>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</si>
  <si>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</si>
  <si>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</si>
  <si>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</si>
  <si>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</si>
  <si>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</si>
  <si>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</si>
  <si>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</si>
  <si>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</si>
  <si>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</si>
  <si>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</si>
  <si>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</si>
  <si>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</si>
  <si>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</si>
  <si>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</si>
  <si>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</si>
  <si>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</si>
  <si>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</si>
  <si>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</si>
  <si>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</si>
  <si>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</si>
  <si>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</si>
  <si>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</si>
  <si>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</si>
  <si>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</si>
  <si>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</si>
  <si>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</si>
  <si>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</si>
  <si>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</si>
  <si>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</si>
  <si>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</si>
  <si>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</si>
  <si>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</si>
  <si>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</si>
  <si>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</si>
  <si>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</si>
  <si>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</si>
  <si>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</si>
  <si>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</si>
  <si>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</si>
  <si>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</si>
  <si>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</si>
  <si>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</si>
  <si>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</si>
  <si>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</si>
  <si>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</si>
  <si>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</si>
  <si>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</si>
  <si>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</si>
  <si>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</si>
  <si>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</si>
  <si>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</si>
  <si>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</si>
  <si>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</si>
  <si>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</si>
  <si>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</si>
  <si>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</si>
  <si>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</si>
  <si>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</si>
  <si>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</si>
  <si>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</si>
  <si>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</si>
  <si>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</si>
  <si>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</si>
  <si>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</si>
  <si>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</si>
  <si>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</si>
  <si>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</si>
  <si>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</si>
  <si>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</si>
  <si>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</si>
  <si>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</si>
  <si>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</si>
  <si>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</si>
  <si>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</si>
  <si>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</si>
  <si>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</si>
  <si>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</si>
  <si>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</si>
  <si>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</si>
  <si>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</si>
  <si>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</si>
  <si>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</si>
  <si>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</si>
  <si>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</si>
  <si>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</si>
  <si>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</si>
  <si>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</si>
  <si>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</si>
  <si>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</si>
  <si>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</si>
  <si>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</si>
  <si>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</si>
  <si>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</si>
  <si>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</si>
  <si>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</si>
  <si>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</si>
  <si>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</si>
  <si>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</si>
  <si>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</si>
  <si>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</si>
  <si>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</si>
  <si>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</si>
  <si>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</si>
  <si>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</si>
  <si>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</si>
  <si>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</si>
  <si>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</si>
  <si>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</si>
  <si>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</si>
  <si>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</si>
  <si>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</si>
  <si>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</si>
  <si>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</si>
  <si>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</si>
  <si>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</si>
  <si>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</si>
  <si>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</si>
  <si>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</si>
  <si>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</si>
  <si>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</si>
  <si>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</si>
  <si>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</si>
  <si>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</si>
  <si>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</si>
  <si>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</si>
  <si>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</si>
  <si>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</si>
  <si>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</si>
  <si>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</si>
  <si>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</si>
  <si>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</si>
  <si>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</si>
  <si>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</si>
  <si>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</si>
  <si>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</si>
  <si>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</si>
  <si>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</si>
  <si>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</si>
  <si>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</si>
  <si>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</si>
  <si>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</si>
  <si>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</si>
  <si>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</si>
  <si>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</si>
  <si>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</si>
  <si>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</si>
  <si>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</si>
  <si>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</si>
  <si>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</si>
  <si>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</si>
  <si>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</si>
  <si>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</si>
  <si>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</si>
  <si>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</si>
  <si>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</si>
  <si>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</si>
  <si>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</si>
  <si>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</si>
  <si>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</si>
  <si>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</si>
  <si>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</si>
  <si>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</si>
  <si>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</si>
  <si>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</si>
  <si>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</si>
  <si>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</si>
  <si>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</si>
  <si>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</si>
  <si>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</si>
  <si>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</si>
  <si>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</si>
  <si>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</si>
  <si>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</si>
  <si>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</si>
  <si>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</si>
  <si>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</si>
  <si>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</si>
  <si>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</si>
  <si>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</si>
  <si>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</si>
  <si>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</si>
  <si>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</si>
  <si>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</si>
  <si>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</si>
  <si>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</si>
  <si>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</si>
  <si>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</si>
  <si>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</si>
  <si>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</si>
  <si>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</si>
  <si>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</si>
  <si>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</si>
  <si>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</si>
  <si>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</si>
  <si>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</si>
  <si>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</si>
  <si>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</si>
  <si>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</si>
  <si>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</si>
  <si>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</si>
  <si>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</si>
  <si>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</si>
  <si>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</si>
  <si>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</si>
  <si>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</si>
  <si>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</si>
  <si>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</si>
  <si>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</si>
  <si>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</si>
  <si>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</si>
  <si>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</si>
  <si>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</si>
  <si>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</si>
  <si>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</si>
  <si>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</si>
  <si>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</si>
  <si>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</si>
  <si>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</si>
  <si>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</si>
  <si>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</si>
  <si>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</si>
  <si>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</si>
  <si>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</si>
  <si>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</si>
  <si>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</si>
  <si>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</si>
  <si>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</si>
  <si>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</si>
  <si>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</si>
  <si>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</si>
  <si>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</si>
  <si>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</si>
  <si>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</si>
  <si>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</si>
  <si>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</si>
  <si>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</si>
  <si>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</si>
  <si>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</si>
  <si>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</si>
  <si>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</si>
  <si>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</si>
  <si>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</si>
  <si>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</si>
  <si>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</si>
  <si>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</si>
  <si>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</si>
  <si>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</si>
  <si>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</si>
  <si>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</si>
  <si>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</si>
  <si>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</si>
  <si>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</si>
  <si>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</si>
  <si>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</si>
  <si>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</si>
  <si>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</si>
  <si>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</si>
  <si>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</si>
  <si>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</si>
  <si>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</si>
  <si>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</si>
  <si>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</si>
  <si>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</si>
  <si>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</si>
  <si>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</si>
  <si>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</si>
  <si>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</si>
  <si>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</si>
  <si>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</si>
  <si>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</si>
  <si>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</si>
  <si>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</si>
  <si>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</si>
  <si>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</si>
  <si>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</si>
  <si>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</si>
  <si>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</si>
  <si>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</si>
  <si>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</si>
  <si>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</si>
  <si>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</si>
  <si>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</si>
  <si>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</si>
  <si>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</si>
  <si>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</si>
  <si>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</si>
  <si>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</si>
  <si>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</si>
  <si>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</si>
  <si>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</si>
  <si>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</si>
  <si>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</si>
  <si>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</si>
  <si>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</si>
  <si>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</si>
  <si>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</si>
  <si>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</si>
  <si>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</si>
  <si>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</si>
  <si>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</si>
  <si>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</si>
  <si>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</si>
  <si>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</si>
  <si>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</si>
  <si>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</si>
  <si>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</si>
  <si>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</si>
  <si>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</si>
  <si>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</si>
  <si>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</si>
  <si>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</si>
  <si>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</si>
  <si>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</si>
  <si>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</si>
  <si>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</si>
  <si>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</si>
  <si>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</si>
  <si>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</si>
  <si>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</si>
  <si>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</si>
  <si>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</si>
  <si>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</si>
  <si>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</si>
  <si>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</si>
  <si>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</si>
  <si>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</si>
  <si>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</si>
  <si>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</si>
  <si>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</si>
  <si>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</si>
  <si>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</si>
  <si>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</si>
  <si>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</si>
  <si>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</si>
  <si>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</si>
  <si>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</si>
  <si>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</si>
  <si>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</si>
  <si>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</si>
  <si>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</si>
  <si>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</si>
  <si>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</si>
  <si>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</si>
  <si>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</si>
  <si>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</si>
  <si>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</si>
  <si>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</si>
  <si>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</si>
  <si>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</si>
  <si>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</si>
  <si>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</si>
  <si>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</si>
  <si>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</si>
  <si>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</si>
  <si>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</si>
  <si>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</si>
  <si>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</si>
  <si>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</si>
  <si>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</si>
  <si>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</si>
  <si>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</si>
  <si>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</si>
  <si>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</si>
  <si>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</si>
  <si>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</si>
  <si>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</si>
  <si>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</si>
  <si>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</si>
  <si>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</si>
  <si>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</si>
  <si>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</si>
  <si>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</si>
  <si>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</si>
  <si>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</si>
  <si>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</si>
  <si>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</si>
  <si>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</si>
  <si>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</si>
  <si>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</si>
  <si>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</si>
  <si>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</si>
  <si>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</si>
  <si>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</si>
  <si>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</si>
  <si>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</si>
  <si>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</si>
  <si>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servicios logísticos de alimentación, transporte y hospedaje a participantes y equipo técnico del contratante para la implementación de 15 talleres en el marco de los planes de fortalecimiento a organizaciones sociales.</t>
  </si>
  <si>
    <t>Fundación Evolución Caribe</t>
  </si>
  <si>
    <t xml:space="preserve">Sociedad Aeroportuaria de la Costa </t>
  </si>
  <si>
    <t>GS 002/18</t>
  </si>
  <si>
    <t>Aunar esfuerzos y propiciar la cooperación interinstitucional entre las partes en el barrio San Francisco y Crespo</t>
  </si>
  <si>
    <t>Polipropileno del Caribe SA</t>
  </si>
  <si>
    <t xml:space="preserve">Apoyo al fodo rotario de mejoramiento de vivienda para empleadosde empresas contratistas de Esenttia. </t>
  </si>
  <si>
    <t xml:space="preserve">Apoyo en la formación para el trabajo  para familiares de colaboradores de Esenttia y empleados y familias de emopresas contratistas </t>
  </si>
  <si>
    <t>Apoyo en la formación para el trabajo  para familiares de colaboradores de Esenttia y empleados y familias de emopresas contratistas.</t>
  </si>
  <si>
    <t xml:space="preserve"> Recuperación y apropiacón del ecosistemay los espacios del área urbana del caño Juan Angola para su uso de forma sostenible por parte de las comunidades ubicadas </t>
  </si>
  <si>
    <t>Convenio Especifico N°1</t>
  </si>
  <si>
    <t>Aunar esfuerzos administrativos, técnicos y financieros para el desarrollo de negocios inclusivos y soluciones innovadoras basadas en el reciclaje de plástico para contribuir con la sostenibilidad del negocio, la preservación del medio ambiente y el crecimiento económico, social y humano de los grupos de interés de Esenttia, a través de la creación de un centro de acopio, centro de transformación primaria de plástico reciclado e impulso de un centro de producción de perfiles en plástico reciclado</t>
  </si>
  <si>
    <t>Contribuir al mejoramiento de la calidad de vida de las comunidades residentes en el área de influencia de REFICAR</t>
  </si>
  <si>
    <t>GS 001/20</t>
  </si>
  <si>
    <t>Aunar esfuerzos y propiciar la cooperación interinstitucional entre las partes en el barrio San Francisco, Siete de Agosto y Crespo</t>
  </si>
  <si>
    <t xml:space="preserve">Fundación Plan </t>
  </si>
  <si>
    <t>Aunar esfuerzos humanos, técnicos y financieros para desarrollar un programa de formación en oficios productivos dirigido a 20 jóvenes en situación del vulnerabilidad, mayores de 15 años hasta los 26 años de edad, especialmnete mujeres, incentivando su espítiru emprendedor y llevando a cabo un proceso de formación que forlatezca sus capacidades vocacionales, ocupacionales y de desarrollo humano que permita la consolidación de su proyecto de vida, así mismo se apoyarán técnica y financieramente algunos planes de negocios seleccionados bajo unos criterios específicos</t>
  </si>
  <si>
    <t>Contribuir con la realización de acciones para la prevención de la explotación sexual comercial y el abuso sexual contra NNAJ en las comunidades intervenidas por el proyecto Planeando para el futuro, en el marco del porgrama itinerante liderado por el Departamento Administrativo Distrital de Salud "DADIS".</t>
  </si>
  <si>
    <t>965741</t>
  </si>
  <si>
    <t>023-PU4020-FY14</t>
  </si>
  <si>
    <t>002-PU4020-FY14</t>
  </si>
  <si>
    <t>Fortalecmiento micrempresarial para el desarrollo del potencial de los microempresarios, mediante la ejecución de servicios de apoyo y fortalecimiento de actividades empresariales</t>
  </si>
  <si>
    <t>Construcción de vivienda saludable y mejoramiento de vivienda para elevar la calidad de vida de las familias en situación de vulnerabilidad en la ciudad de Cartagena</t>
  </si>
  <si>
    <t>Fundación Tenaris Tubocaribe</t>
  </si>
  <si>
    <t>04-213</t>
  </si>
  <si>
    <t>Aunar esfuerzos técnicos, financieros y admonistrativos, tendientes a generary brindar a la población infantil del barrio Nelson Mandela, oportunidades en procesos de formación, desarrollo de habilidades y práctica de la recreación y aprovechamiento del tiempo libre, como contribución al desarrollo integral del individuo para su mejoramiento de calidad de vida, mediante la ejecución del proyecto "creando sonrisas"</t>
  </si>
  <si>
    <t>01-2012</t>
  </si>
  <si>
    <t>PU4021 FY-08 PO N°1902 y 1903</t>
  </si>
  <si>
    <t xml:space="preserve">Aunar esfuerzos  para la ejecución del proyecto de desarrollo e implememtación de modelo de microfnanzas para la estabilización de ingresos en diversascomunidades de la ciudad de Cartagena, con énfasis en metodologías asociativas y otras metodologías que sirvan para llegar a segmentos más pobres de la población. </t>
  </si>
  <si>
    <t>Aunar esfuerzos para desarrollar procesos de inclusión social que elimimen las restricciones al desarrollo de iniciativasde emprendimiento y productividad de 80 adoelscentes y jóvenes entre 15 y 26 años, en riesgo o víctimas de explotación sexual comercial, pertencientes a las comunidades menos favorecidas del Distrito Turísctico y Cultural de  Cartagena de Indias, seleccioadas por Plan para el desarrollo del proyecto Planeando para el Futuro.</t>
  </si>
  <si>
    <t>Aunar esfuerzos humanos, técnicos y financieros para desarrollar un programa de formación en oficios dirigido a  jóvenes en situación del vulnerabilidad, mayores de 15 años hasta los 26 años de edad, especialmnete mujeres, incentivando su espíritu emprendedor y llevando a cabo un proceso de formación que fortalezca sus capacidades vocacionales y cupacionales, que permitan la consolidación de su proyecto de vida, así mismo se apoyarán técnica y financieramente algunos planes o negocios selecccionados bajo unos criterios específicos</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</si>
  <si>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</si>
  <si>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2021-13-10000226</t>
  </si>
  <si>
    <t>Convenio de cooperación 2015-2018</t>
  </si>
  <si>
    <t>Refinería  de  Cartagena  SA</t>
  </si>
  <si>
    <t>02-2012</t>
  </si>
  <si>
    <t>Aunar esfuerzos técnicos, financieros y administrativos, tendienetes a generar y brindar a los trabajadores de Tenaris, familiares de estos y personas del área de influencia, oportunidades e procesos de formación complementaria técnica, como contribuciónal desarrollo integral del individuo para el mejoramiento de sus calidad de vida</t>
  </si>
  <si>
    <t>Educación ambiental de jóvenes, emprendimiento social y planeación territorial participativa</t>
  </si>
  <si>
    <t>0910-2004</t>
  </si>
  <si>
    <t>Brindar atención a la primera infancia, niños y niñas menores de 6 años, de familias con vulnerabilidad económica, social, cultural, nutricional, y psicoafectiva a través de los hogares comunitarios</t>
  </si>
  <si>
    <t>0068-2005</t>
  </si>
  <si>
    <t>0186-2006</t>
  </si>
  <si>
    <t>0203-2011</t>
  </si>
  <si>
    <t>0227-2012</t>
  </si>
  <si>
    <t>13-26-10-0238</t>
  </si>
  <si>
    <t>0706-2012</t>
  </si>
  <si>
    <t>0745-2016</t>
  </si>
  <si>
    <t>0883-2016</t>
  </si>
  <si>
    <t>Brindar atención a la primera infancia, niños y niñas menores de 5 años de familias en situación de vulnerabilidad económica social, cultural, nutricional y psicoafectiva, a través de los hogares comunitarios de bienestar familiar modalidad 2-5 años, en las siguientes formas de atención: familiares, múltiples, prioritariamente en situación de desplazamiento y que se encuentran en vulnerabilidad psicoafectiva, nutricional, económica y social.</t>
  </si>
  <si>
    <t>Brindar atención a la primera infancia, niños y niñas menores de 6 años, de familias con vulnerabilidad económica, social, cultural, nutricional, y psicoafectiva a través de los hogares comunitarios de bienestar modalidad 0-7</t>
  </si>
  <si>
    <t>Brindar atención a los menores de 6 años de familias con vulnerabilidad económica, social, cultural, psicoafectiva a través de hogares comunitarios de bienestar prioritariamente en situación de desplazamiento</t>
  </si>
  <si>
    <t>Brindar atención a la primera infancia, niños y niñas menores de 5 años de familias en situación de vulnerabilidad económica social, cultural, nutricional y psicoafectiva, a través de los hogares comunitarios de bienestar familiar modalidad 0-5 años, en las siguientes formas de atención: tradicionales familiares tiempo completo y medio tiempo.</t>
  </si>
  <si>
    <t xml:space="preserve">Brindar atención a la primera infancia, niños, niñas  menores de 5 años de familias en situación con vulnerabilidad económica, social, cultural, nutricional, psicoafectiva , a través de los hogares comunitarios de bienestar modalidad 0-5 años </t>
  </si>
  <si>
    <t>Brindar atención integral a la primera infancia en el marco de la estrategia de cero a siempre en el departamento de Bolívar</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</si>
  <si>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t>
  </si>
  <si>
    <t>0388-2017</t>
  </si>
  <si>
    <t>Prestar el servicio de atención a niños y niñas menores de 5 años, o hasta su ingreso al grado de transición, con el fin de promover el desarrollo integral de la primera infancia con calidad</t>
  </si>
  <si>
    <t>Prestar el servicio de educación inicial, en el marco de la atención integral a niños y niñas menores de 5 años, o hasta su ingreso al grado de transición, en conformidad con los manuales operativos de la modalidad y las directices establecidas por el ICBF, en armonía con la política de estado para el desarrollo integral de la prima infancia " de cero a siempre" en el servicio Centros de Desarrollo Infantil</t>
  </si>
  <si>
    <t xml:space="preserve">Aunar esfuerzos y recursos técnicos, físicos, administrativos y económicos entre las partes para atender integralmente en la modalidad institucional a niños y niñas en primera infancia de la ciudad de Cartagena que pertenezcan a población en condiciones de vulnerabilidad en el marco de la estrategia de "Cero a siempre". </t>
  </si>
  <si>
    <t>74-11</t>
  </si>
  <si>
    <t>0482-2018</t>
  </si>
  <si>
    <t>0126-2019</t>
  </si>
  <si>
    <t xml:space="preserve">Prestar el servicio de Centro de Desarrollo Infantil -CDI- de conformidad con el manual operativo de la modalidad institucional y las directrices establecidad por el ICBF, en armonía con la política de estado para el desarrollo integral de la primera infancia "de cero a siempre". </t>
  </si>
  <si>
    <t>96-2009</t>
  </si>
  <si>
    <t>La ejecución de un proyecto de atención y formación integral de 234 niños y niñas menores de 6 años, usuarios de los hogares múltiples de Actuar por Bolívar, de acuerdo con la propuesta presentada a Comfenalco</t>
  </si>
  <si>
    <t xml:space="preserve">Caja de Compensación Familiar de Fenalco Andi-Comfenalco Cartagena </t>
  </si>
  <si>
    <t>33-2007</t>
  </si>
  <si>
    <t xml:space="preserve">ejecución del programa de atención integral de 234 niños y niñas entres los dos (2) y los cinco (5) años de los hogares de los barrios circundantes de la sede de Actuar por Bolívar, en el barrio anapote de la ciudad de Cartagena. Los beneficiarios indirectos son las madres comunitaria,s los padres de familia y la comunidad circundante. </t>
  </si>
  <si>
    <t>0216-2020</t>
  </si>
  <si>
    <t xml:space="preserve">Prestar el servicio de educación inicial, en el marco de la atención integral en Centro de Desarrollo Infantil -CDI-,  de conformidad con el manual operativo de la modalidad  institucional, el lineamiento técnico para la atención a la primera infancia y las directices establecidas por el ICBF, en armonía con la política de estado para el desarrollo integral de la prima infancia " de cero a siempre". </t>
  </si>
  <si>
    <t xml:space="preserve">Interteam </t>
  </si>
  <si>
    <t>098-2019</t>
  </si>
  <si>
    <t>Implementacón de un plan de intervención inetgral que a través de un conjunto de acciones psicosociales tales como promoción de lectura, salud y nutrición, puedan garantizar la estimulación de diferentes areas de desarrollo, a fin de que ello redunde en el bienestar físico, mental y social de los 234 niños y niñas propiciando un sano crecimiento y desarrolo desde la primera infancia.</t>
  </si>
  <si>
    <t>13-26-07-097</t>
  </si>
  <si>
    <t>38-COL-FY13</t>
  </si>
  <si>
    <t>13-COL-FY12-PO2818</t>
  </si>
  <si>
    <t>13262007-178</t>
  </si>
  <si>
    <t xml:space="preserve">Brindar atención a la primera infancia, niños y niñas menores de 6 años de familias con vulnerabilidad económica, social, cultural, nutricional y psicoafectiva a través de los hogares comunitarios de bienestar modalidad 0-7 prioritariamente en situación de desplazamiento </t>
  </si>
  <si>
    <t>13-26-08-0295</t>
  </si>
  <si>
    <t>13-26-09-0067</t>
  </si>
  <si>
    <t>Brindar atención a la primera infancia, niños y niñas menores de 6 años de familias con vulnerabilidad económica, social, cultural, nutricional y psicoafectiva a través de los hogares comunitarios de bienestar modalidad 0-7 prioritariamente en situación de desplazamiento y a poyar a las familias en desarrollo con mujeres gestants, madres lactantes y niños y niñas menores de 2 años que se encuentran en vulnerabilidad psicoafectiva, nutricional, económica y social, prioritariamente en situación de desplazamiento.</t>
  </si>
  <si>
    <t>Rosario del Carmen Doria de Ricardi</t>
  </si>
  <si>
    <t>Carrera 17 n°57-43, Barrio Canapote. Cartagena de Indias, Bolívar</t>
  </si>
  <si>
    <t>(5) 6663707  (5) 6663531</t>
  </si>
  <si>
    <t xml:space="preserve">Cra. 17 N°57-43 Barrio Canapote </t>
  </si>
  <si>
    <t>psicologia@actuarporbolivar.org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</si>
</sst>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200" zoomScale="86" zoomScaleNormal="86" zoomScaleSheetLayoutView="40" zoomScalePageLayoutView="40" workbookViewId="0">
      <selection activeCell="B209" sqref="B20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7" customHeight="1" thickBot="1" x14ac:dyDescent="0.3">
      <c r="A6" s="179" t="s">
        <v>2638</v>
      </c>
      <c r="B6" s="180"/>
      <c r="C6" s="180"/>
      <c r="D6" s="180"/>
      <c r="E6" s="180"/>
      <c r="F6" s="180"/>
      <c r="G6" s="180"/>
      <c r="H6" s="180"/>
      <c r="I6" s="180"/>
      <c r="J6" s="180"/>
      <c r="K6" s="180"/>
      <c r="L6" s="180"/>
      <c r="M6" s="180"/>
      <c r="N6" s="180"/>
      <c r="O6" s="181"/>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5" t="s">
        <v>2708</v>
      </c>
      <c r="D15" s="35"/>
      <c r="E15" s="35"/>
      <c r="F15" s="5"/>
      <c r="G15" s="32" t="s">
        <v>1168</v>
      </c>
      <c r="H15" s="102" t="s">
        <v>208</v>
      </c>
      <c r="I15" s="32" t="s">
        <v>2624</v>
      </c>
      <c r="J15" s="107"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7" customHeight="1" thickBot="1" x14ac:dyDescent="0.3">
      <c r="A17" s="179" t="s">
        <v>21</v>
      </c>
      <c r="B17" s="180"/>
      <c r="C17" s="180"/>
      <c r="D17" s="180"/>
      <c r="E17" s="180"/>
      <c r="F17" s="180"/>
      <c r="G17" s="180"/>
      <c r="H17" s="179" t="s">
        <v>12</v>
      </c>
      <c r="I17" s="180"/>
      <c r="J17" s="180"/>
      <c r="K17" s="180"/>
      <c r="L17" s="180"/>
      <c r="M17" s="180"/>
      <c r="N17" s="180"/>
      <c r="O17" s="181"/>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8">
        <v>800139271</v>
      </c>
      <c r="C20" s="5"/>
      <c r="D20" s="72"/>
      <c r="E20" s="5"/>
      <c r="F20" s="5"/>
      <c r="G20" s="5"/>
      <c r="H20" s="185"/>
      <c r="I20" s="148" t="s">
        <v>208</v>
      </c>
      <c r="J20" s="149" t="s">
        <v>210</v>
      </c>
      <c r="K20" s="150">
        <v>836728308</v>
      </c>
      <c r="L20" s="151">
        <v>44228</v>
      </c>
      <c r="M20" s="151">
        <v>44561</v>
      </c>
      <c r="N20" s="134">
        <f>+(M20-L20)/30</f>
        <v>11.1</v>
      </c>
      <c r="O20" s="137"/>
      <c r="U20" s="133"/>
      <c r="V20" s="104">
        <f ca="1">NOW()</f>
        <v>44194.597245486111</v>
      </c>
      <c r="W20" s="104">
        <f ca="1">NOW()</f>
        <v>44194.597245486111</v>
      </c>
    </row>
    <row r="21" spans="1:23" ht="30" customHeight="1" outlineLevel="1" x14ac:dyDescent="0.25">
      <c r="A21" s="9"/>
      <c r="B21" s="70"/>
      <c r="C21" s="5"/>
      <c r="D21" s="5"/>
      <c r="E21" s="5"/>
      <c r="F21" s="5"/>
      <c r="G21" s="5"/>
      <c r="H21" s="69"/>
      <c r="I21" s="148"/>
      <c r="J21" s="149"/>
      <c r="K21" s="150"/>
      <c r="L21" s="151"/>
      <c r="M21" s="151"/>
      <c r="N21" s="134">
        <f t="shared" ref="N21:N35" si="0">+(M21-L21)/30</f>
        <v>0</v>
      </c>
      <c r="O21" s="138"/>
    </row>
    <row r="22" spans="1:23" ht="30" customHeight="1" outlineLevel="1" x14ac:dyDescent="0.25">
      <c r="A22" s="9"/>
      <c r="B22" s="70"/>
      <c r="C22" s="5"/>
      <c r="D22" s="5"/>
      <c r="E22" s="5"/>
      <c r="F22" s="5"/>
      <c r="G22" s="5"/>
      <c r="H22" s="69"/>
      <c r="I22" s="148"/>
      <c r="J22" s="149"/>
      <c r="K22" s="150"/>
      <c r="L22" s="151"/>
      <c r="M22" s="151"/>
      <c r="N22" s="135">
        <f t="shared" ref="N22:N33" si="1">+(M22-L22)/30</f>
        <v>0</v>
      </c>
      <c r="O22" s="138"/>
    </row>
    <row r="23" spans="1:23" ht="30" customHeight="1" outlineLevel="1" x14ac:dyDescent="0.25">
      <c r="A23" s="9"/>
      <c r="B23" s="100"/>
      <c r="C23" s="21"/>
      <c r="D23" s="21"/>
      <c r="E23" s="21"/>
      <c r="F23" s="5"/>
      <c r="G23" s="5"/>
      <c r="H23" s="69"/>
      <c r="I23" s="148"/>
      <c r="J23" s="149"/>
      <c r="K23" s="150"/>
      <c r="L23" s="151"/>
      <c r="M23" s="151"/>
      <c r="N23" s="135">
        <f t="shared" si="1"/>
        <v>0</v>
      </c>
      <c r="O23" s="138"/>
      <c r="Q23" s="103"/>
      <c r="R23" s="55"/>
      <c r="S23" s="104"/>
      <c r="T23" s="104"/>
    </row>
    <row r="24" spans="1:23" ht="30" customHeight="1" outlineLevel="1" x14ac:dyDescent="0.25">
      <c r="A24" s="9"/>
      <c r="B24" s="100"/>
      <c r="C24" s="21"/>
      <c r="D24" s="21"/>
      <c r="E24" s="21"/>
      <c r="F24" s="5"/>
      <c r="G24" s="5"/>
      <c r="H24" s="69"/>
      <c r="I24" s="148"/>
      <c r="J24" s="149"/>
      <c r="K24" s="150"/>
      <c r="L24" s="151"/>
      <c r="M24" s="151"/>
      <c r="N24" s="135">
        <f t="shared" si="1"/>
        <v>0</v>
      </c>
      <c r="O24" s="138"/>
    </row>
    <row r="25" spans="1:23" ht="30" customHeight="1" outlineLevel="1" x14ac:dyDescent="0.25">
      <c r="A25" s="9"/>
      <c r="B25" s="100"/>
      <c r="C25" s="21"/>
      <c r="D25" s="21"/>
      <c r="E25" s="21"/>
      <c r="F25" s="5"/>
      <c r="G25" s="5"/>
      <c r="H25" s="69"/>
      <c r="I25" s="148"/>
      <c r="J25" s="149"/>
      <c r="K25" s="150"/>
      <c r="L25" s="151"/>
      <c r="M25" s="151"/>
      <c r="N25" s="135">
        <f t="shared" si="1"/>
        <v>0</v>
      </c>
      <c r="O25" s="138"/>
    </row>
    <row r="26" spans="1:23" ht="30" customHeight="1" outlineLevel="1" x14ac:dyDescent="0.25">
      <c r="A26" s="9"/>
      <c r="B26" s="100"/>
      <c r="C26" s="21"/>
      <c r="D26" s="21"/>
      <c r="E26" s="21"/>
      <c r="F26" s="5"/>
      <c r="G26" s="5"/>
      <c r="H26" s="69"/>
      <c r="I26" s="148"/>
      <c r="J26" s="149"/>
      <c r="K26" s="150"/>
      <c r="L26" s="151"/>
      <c r="M26" s="151"/>
      <c r="N26" s="135">
        <f t="shared" si="1"/>
        <v>0</v>
      </c>
      <c r="O26" s="138"/>
    </row>
    <row r="27" spans="1:23" ht="30" customHeight="1" outlineLevel="1" x14ac:dyDescent="0.25">
      <c r="A27" s="9"/>
      <c r="B27" s="100"/>
      <c r="C27" s="21"/>
      <c r="D27" s="21"/>
      <c r="E27" s="21"/>
      <c r="F27" s="5"/>
      <c r="G27" s="5"/>
      <c r="H27" s="69"/>
      <c r="I27" s="148"/>
      <c r="J27" s="149"/>
      <c r="K27" s="150"/>
      <c r="L27" s="151"/>
      <c r="M27" s="151"/>
      <c r="N27" s="135">
        <f t="shared" si="1"/>
        <v>0</v>
      </c>
      <c r="O27" s="138"/>
    </row>
    <row r="28" spans="1:23" ht="30" customHeight="1" outlineLevel="1" x14ac:dyDescent="0.25">
      <c r="A28" s="9"/>
      <c r="B28" s="100"/>
      <c r="C28" s="21"/>
      <c r="D28" s="21"/>
      <c r="E28" s="21"/>
      <c r="F28" s="5"/>
      <c r="G28" s="5"/>
      <c r="H28" s="69"/>
      <c r="I28" s="148"/>
      <c r="J28" s="149"/>
      <c r="K28" s="150"/>
      <c r="L28" s="151"/>
      <c r="M28" s="151"/>
      <c r="N28" s="135">
        <f t="shared" si="1"/>
        <v>0</v>
      </c>
      <c r="O28" s="138"/>
    </row>
    <row r="29" spans="1:23" ht="30" customHeight="1" outlineLevel="1" x14ac:dyDescent="0.25">
      <c r="A29" s="9"/>
      <c r="B29" s="70"/>
      <c r="C29" s="5"/>
      <c r="D29" s="5"/>
      <c r="E29" s="5"/>
      <c r="F29" s="5"/>
      <c r="G29" s="5"/>
      <c r="H29" s="69"/>
      <c r="I29" s="148"/>
      <c r="J29" s="149"/>
      <c r="K29" s="150"/>
      <c r="L29" s="151"/>
      <c r="M29" s="151"/>
      <c r="N29" s="135">
        <f t="shared" si="1"/>
        <v>0</v>
      </c>
      <c r="O29" s="138"/>
    </row>
    <row r="30" spans="1:23" ht="30" customHeight="1" outlineLevel="1" x14ac:dyDescent="0.25">
      <c r="A30" s="9"/>
      <c r="B30" s="70"/>
      <c r="C30" s="5"/>
      <c r="D30" s="5"/>
      <c r="E30" s="5"/>
      <c r="F30" s="5"/>
      <c r="G30" s="5"/>
      <c r="H30" s="69"/>
      <c r="I30" s="148"/>
      <c r="J30" s="149"/>
      <c r="K30" s="150"/>
      <c r="L30" s="151"/>
      <c r="M30" s="151"/>
      <c r="N30" s="135">
        <f t="shared" si="1"/>
        <v>0</v>
      </c>
      <c r="O30" s="138"/>
    </row>
    <row r="31" spans="1:23" ht="30" customHeight="1" outlineLevel="1" x14ac:dyDescent="0.25">
      <c r="A31" s="9"/>
      <c r="B31" s="70"/>
      <c r="C31" s="5"/>
      <c r="D31" s="5"/>
      <c r="E31" s="5"/>
      <c r="F31" s="5"/>
      <c r="G31" s="5"/>
      <c r="H31" s="69"/>
      <c r="I31" s="148"/>
      <c r="J31" s="149"/>
      <c r="K31" s="150"/>
      <c r="L31" s="151"/>
      <c r="M31" s="151"/>
      <c r="N31" s="135">
        <f t="shared" si="1"/>
        <v>0</v>
      </c>
      <c r="O31" s="138"/>
    </row>
    <row r="32" spans="1:23" ht="30" customHeight="1" outlineLevel="1" x14ac:dyDescent="0.25">
      <c r="A32" s="9"/>
      <c r="B32" s="70"/>
      <c r="C32" s="5"/>
      <c r="D32" s="5"/>
      <c r="E32" s="5"/>
      <c r="F32" s="5"/>
      <c r="G32" s="5"/>
      <c r="H32" s="69"/>
      <c r="I32" s="148"/>
      <c r="J32" s="149"/>
      <c r="K32" s="150"/>
      <c r="L32" s="151"/>
      <c r="M32" s="151"/>
      <c r="N32" s="135">
        <f t="shared" si="1"/>
        <v>0</v>
      </c>
      <c r="O32" s="138"/>
    </row>
    <row r="33" spans="1:16" ht="30" customHeight="1" outlineLevel="1" x14ac:dyDescent="0.25">
      <c r="A33" s="9"/>
      <c r="B33" s="70"/>
      <c r="C33" s="5"/>
      <c r="D33" s="5"/>
      <c r="E33" s="5"/>
      <c r="F33" s="5"/>
      <c r="G33" s="5"/>
      <c r="H33" s="69"/>
      <c r="I33" s="148"/>
      <c r="J33" s="149"/>
      <c r="K33" s="150"/>
      <c r="L33" s="151"/>
      <c r="M33" s="151"/>
      <c r="N33" s="135">
        <f t="shared" si="1"/>
        <v>0</v>
      </c>
      <c r="O33" s="138"/>
    </row>
    <row r="34" spans="1:16" ht="30" customHeight="1" outlineLevel="1" x14ac:dyDescent="0.25">
      <c r="A34" s="9"/>
      <c r="B34" s="70"/>
      <c r="C34" s="5"/>
      <c r="D34" s="5"/>
      <c r="E34" s="5"/>
      <c r="F34" s="5"/>
      <c r="G34" s="5"/>
      <c r="H34" s="69"/>
      <c r="I34" s="148"/>
      <c r="J34" s="149"/>
      <c r="K34" s="150"/>
      <c r="L34" s="151"/>
      <c r="M34" s="151"/>
      <c r="N34" s="135">
        <f t="shared" si="0"/>
        <v>0</v>
      </c>
      <c r="O34" s="138"/>
    </row>
    <row r="35" spans="1:16" ht="30" customHeight="1" outlineLevel="1" x14ac:dyDescent="0.25">
      <c r="A35" s="9"/>
      <c r="B35" s="70"/>
      <c r="C35" s="5"/>
      <c r="D35" s="5"/>
      <c r="E35" s="5"/>
      <c r="F35" s="5"/>
      <c r="G35" s="5"/>
      <c r="H35" s="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ACCION POR BOLIVAR ACTUAR POR BOLIVAR FAMIEMPRESAS</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2707</v>
      </c>
      <c r="J39" s="221"/>
      <c r="K39" s="221"/>
      <c r="L39" s="221"/>
      <c r="M39" s="221"/>
      <c r="N39" s="221"/>
      <c r="O39" s="12"/>
    </row>
    <row r="40" spans="1:16" ht="15.75" thickBot="1" x14ac:dyDescent="0.3"/>
    <row r="41" spans="1:16" s="19" customFormat="1" ht="31.7" customHeight="1" thickBot="1" x14ac:dyDescent="0.3">
      <c r="A41" s="179" t="s">
        <v>3</v>
      </c>
      <c r="B41" s="180"/>
      <c r="C41" s="180"/>
      <c r="D41" s="180"/>
      <c r="E41" s="180"/>
      <c r="F41" s="180"/>
      <c r="G41" s="180"/>
      <c r="H41" s="180"/>
      <c r="I41" s="180"/>
      <c r="J41" s="180"/>
      <c r="K41" s="180"/>
      <c r="L41" s="180"/>
      <c r="M41" s="180"/>
      <c r="N41" s="180"/>
      <c r="O41" s="181"/>
      <c r="P41" s="75"/>
    </row>
    <row r="42" spans="1:16" ht="8.25" customHeight="1" thickBot="1" x14ac:dyDescent="0.3"/>
    <row r="43" spans="1:16" s="19" customFormat="1" ht="31.7" customHeight="1" thickBot="1" x14ac:dyDescent="0.3">
      <c r="A43" s="223" t="s">
        <v>4</v>
      </c>
      <c r="B43" s="224"/>
      <c r="C43" s="224"/>
      <c r="D43" s="224"/>
      <c r="E43" s="224"/>
      <c r="F43" s="224"/>
      <c r="G43" s="224"/>
      <c r="H43" s="224"/>
      <c r="I43" s="224"/>
      <c r="J43" s="224"/>
      <c r="K43" s="224"/>
      <c r="L43" s="224"/>
      <c r="M43" s="224"/>
      <c r="N43" s="224"/>
      <c r="O43" s="225"/>
      <c r="P43" s="75"/>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2">
        <v>1</v>
      </c>
      <c r="B48" s="110" t="s">
        <v>2678</v>
      </c>
      <c r="C48" s="111" t="s">
        <v>32</v>
      </c>
      <c r="D48" s="109" t="s">
        <v>2689</v>
      </c>
      <c r="E48" s="144">
        <v>44022</v>
      </c>
      <c r="F48" s="144">
        <v>44113</v>
      </c>
      <c r="G48" s="159">
        <f>IF(AND(E48&lt;&gt;"",F48&lt;&gt;""),((F48-E48)/30),"")</f>
        <v>3.0333333333333332</v>
      </c>
      <c r="H48" s="113" t="s">
        <v>2690</v>
      </c>
      <c r="I48" s="112" t="s">
        <v>208</v>
      </c>
      <c r="J48" s="112" t="s">
        <v>210</v>
      </c>
      <c r="K48" s="115">
        <v>124608173</v>
      </c>
      <c r="L48" s="114" t="s">
        <v>1148</v>
      </c>
      <c r="M48" s="116">
        <v>1</v>
      </c>
      <c r="N48" s="114" t="s">
        <v>1151</v>
      </c>
      <c r="O48" s="123" t="s">
        <v>1148</v>
      </c>
      <c r="P48" s="77"/>
    </row>
    <row r="49" spans="1:16" s="6" customFormat="1" ht="24.75" customHeight="1" x14ac:dyDescent="0.25">
      <c r="A49" s="142">
        <v>2</v>
      </c>
      <c r="B49" s="110" t="s">
        <v>2678</v>
      </c>
      <c r="C49" s="111" t="s">
        <v>32</v>
      </c>
      <c r="D49" s="109" t="s">
        <v>2679</v>
      </c>
      <c r="E49" s="144">
        <v>43276</v>
      </c>
      <c r="F49" s="144">
        <v>43854</v>
      </c>
      <c r="G49" s="159">
        <f t="shared" ref="G49:G50" si="2">IF(AND(E49&lt;&gt;"",F49&lt;&gt;""),((F49-E49)/30),"")</f>
        <v>19.266666666666666</v>
      </c>
      <c r="H49" s="113" t="s">
        <v>2680</v>
      </c>
      <c r="I49" s="112" t="s">
        <v>208</v>
      </c>
      <c r="J49" s="112" t="s">
        <v>210</v>
      </c>
      <c r="K49" s="115">
        <v>156918333</v>
      </c>
      <c r="L49" s="114" t="s">
        <v>1148</v>
      </c>
      <c r="M49" s="116">
        <v>1</v>
      </c>
      <c r="N49" s="114" t="s">
        <v>1151</v>
      </c>
      <c r="O49" s="123" t="s">
        <v>1148</v>
      </c>
      <c r="P49" s="77"/>
    </row>
    <row r="50" spans="1:16" s="6" customFormat="1" ht="24.75" customHeight="1" x14ac:dyDescent="0.25">
      <c r="A50" s="142">
        <v>3</v>
      </c>
      <c r="B50" s="110" t="s">
        <v>2681</v>
      </c>
      <c r="C50" s="111" t="s">
        <v>33</v>
      </c>
      <c r="D50" s="109" t="s">
        <v>2686</v>
      </c>
      <c r="E50" s="144">
        <v>43119</v>
      </c>
      <c r="F50" s="144">
        <v>43465</v>
      </c>
      <c r="G50" s="159">
        <f t="shared" si="2"/>
        <v>11.533333333333333</v>
      </c>
      <c r="H50" s="118" t="s">
        <v>2682</v>
      </c>
      <c r="I50" s="112" t="s">
        <v>208</v>
      </c>
      <c r="J50" s="112" t="s">
        <v>210</v>
      </c>
      <c r="K50" s="115">
        <v>80000000</v>
      </c>
      <c r="L50" s="114" t="s">
        <v>1148</v>
      </c>
      <c r="M50" s="116">
        <v>1</v>
      </c>
      <c r="N50" s="114" t="s">
        <v>1151</v>
      </c>
      <c r="O50" s="123" t="s">
        <v>1148</v>
      </c>
      <c r="P50" s="77"/>
    </row>
    <row r="51" spans="1:16" s="6" customFormat="1" ht="24.75" customHeight="1" outlineLevel="1" x14ac:dyDescent="0.25">
      <c r="A51" s="142">
        <v>4</v>
      </c>
      <c r="B51" s="110" t="s">
        <v>2681</v>
      </c>
      <c r="C51" s="111" t="s">
        <v>33</v>
      </c>
      <c r="D51" s="109" t="s">
        <v>2686</v>
      </c>
      <c r="E51" s="144">
        <v>43119</v>
      </c>
      <c r="F51" s="144">
        <v>43465</v>
      </c>
      <c r="G51" s="159">
        <f t="shared" ref="G51:G107" si="3">IF(AND(E51&lt;&gt;"",F51&lt;&gt;""),((F51-E51)/30),"")</f>
        <v>11.533333333333333</v>
      </c>
      <c r="H51" s="118" t="s">
        <v>2683</v>
      </c>
      <c r="I51" s="112" t="s">
        <v>208</v>
      </c>
      <c r="J51" s="112" t="s">
        <v>210</v>
      </c>
      <c r="K51" s="115">
        <v>42000000</v>
      </c>
      <c r="L51" s="114" t="s">
        <v>1148</v>
      </c>
      <c r="M51" s="116">
        <v>1</v>
      </c>
      <c r="N51" s="114" t="s">
        <v>1151</v>
      </c>
      <c r="O51" s="123" t="s">
        <v>1148</v>
      </c>
      <c r="P51" s="77"/>
    </row>
    <row r="52" spans="1:16" s="7" customFormat="1" ht="24.75" customHeight="1" outlineLevel="1" x14ac:dyDescent="0.25">
      <c r="A52" s="143">
        <v>5</v>
      </c>
      <c r="B52" s="110" t="s">
        <v>2681</v>
      </c>
      <c r="C52" s="111" t="s">
        <v>33</v>
      </c>
      <c r="D52" s="109" t="s">
        <v>2686</v>
      </c>
      <c r="E52" s="144">
        <v>42917</v>
      </c>
      <c r="F52" s="144">
        <v>43282</v>
      </c>
      <c r="G52" s="159">
        <f t="shared" si="3"/>
        <v>12.166666666666666</v>
      </c>
      <c r="H52" s="118" t="s">
        <v>2682</v>
      </c>
      <c r="I52" s="112" t="s">
        <v>208</v>
      </c>
      <c r="J52" s="112" t="s">
        <v>210</v>
      </c>
      <c r="K52" s="115">
        <v>80000000</v>
      </c>
      <c r="L52" s="114" t="s">
        <v>1148</v>
      </c>
      <c r="M52" s="116">
        <v>1</v>
      </c>
      <c r="N52" s="114" t="s">
        <v>1151</v>
      </c>
      <c r="O52" s="123" t="s">
        <v>1148</v>
      </c>
      <c r="P52" s="78"/>
    </row>
    <row r="53" spans="1:16" s="7" customFormat="1" ht="24.75" customHeight="1" outlineLevel="1" x14ac:dyDescent="0.25">
      <c r="A53" s="143">
        <v>6</v>
      </c>
      <c r="B53" s="110" t="s">
        <v>2681</v>
      </c>
      <c r="C53" s="111" t="s">
        <v>33</v>
      </c>
      <c r="D53" s="109" t="s">
        <v>2686</v>
      </c>
      <c r="E53" s="144">
        <v>42917</v>
      </c>
      <c r="F53" s="144">
        <v>43282</v>
      </c>
      <c r="G53" s="159">
        <f t="shared" si="3"/>
        <v>12.166666666666666</v>
      </c>
      <c r="H53" s="118" t="s">
        <v>2684</v>
      </c>
      <c r="I53" s="112" t="s">
        <v>208</v>
      </c>
      <c r="J53" s="112" t="s">
        <v>210</v>
      </c>
      <c r="K53" s="115">
        <v>40000000</v>
      </c>
      <c r="L53" s="114" t="s">
        <v>1148</v>
      </c>
      <c r="M53" s="116">
        <v>1</v>
      </c>
      <c r="N53" s="114" t="s">
        <v>1151</v>
      </c>
      <c r="O53" s="123" t="s">
        <v>1148</v>
      </c>
      <c r="P53" s="78"/>
    </row>
    <row r="54" spans="1:16" s="7" customFormat="1" ht="24.75" customHeight="1" outlineLevel="1" x14ac:dyDescent="0.25">
      <c r="A54" s="143">
        <v>7</v>
      </c>
      <c r="B54" s="110" t="s">
        <v>2681</v>
      </c>
      <c r="C54" s="111" t="s">
        <v>33</v>
      </c>
      <c r="D54" s="109" t="s">
        <v>2686</v>
      </c>
      <c r="E54" s="144">
        <v>42917</v>
      </c>
      <c r="F54" s="144">
        <v>43282</v>
      </c>
      <c r="G54" s="159">
        <f t="shared" si="3"/>
        <v>12.166666666666666</v>
      </c>
      <c r="H54" s="121" t="s">
        <v>2685</v>
      </c>
      <c r="I54" s="112" t="s">
        <v>208</v>
      </c>
      <c r="J54" s="112" t="s">
        <v>210</v>
      </c>
      <c r="K54" s="117">
        <v>20000000</v>
      </c>
      <c r="L54" s="114" t="s">
        <v>1148</v>
      </c>
      <c r="M54" s="116">
        <v>1</v>
      </c>
      <c r="N54" s="114" t="s">
        <v>1151</v>
      </c>
      <c r="O54" s="123" t="s">
        <v>1148</v>
      </c>
      <c r="P54" s="78"/>
    </row>
    <row r="55" spans="1:16" s="7" customFormat="1" ht="24.75" customHeight="1" outlineLevel="1" x14ac:dyDescent="0.25">
      <c r="A55" s="143">
        <v>8</v>
      </c>
      <c r="B55" s="110" t="s">
        <v>2677</v>
      </c>
      <c r="C55" s="111" t="s">
        <v>33</v>
      </c>
      <c r="D55" s="109"/>
      <c r="E55" s="144">
        <v>42598</v>
      </c>
      <c r="F55" s="144">
        <v>42702</v>
      </c>
      <c r="G55" s="159">
        <f t="shared" si="3"/>
        <v>3.4666666666666668</v>
      </c>
      <c r="H55" s="113" t="s">
        <v>2676</v>
      </c>
      <c r="I55" s="112" t="s">
        <v>208</v>
      </c>
      <c r="J55" s="112" t="s">
        <v>209</v>
      </c>
      <c r="K55" s="117">
        <v>113000000</v>
      </c>
      <c r="L55" s="114" t="s">
        <v>1148</v>
      </c>
      <c r="M55" s="116">
        <v>1</v>
      </c>
      <c r="N55" s="114" t="s">
        <v>1151</v>
      </c>
      <c r="O55" s="123" t="s">
        <v>1148</v>
      </c>
      <c r="P55" s="78"/>
    </row>
    <row r="56" spans="1:16" s="7" customFormat="1" ht="24.75" customHeight="1" outlineLevel="1" x14ac:dyDescent="0.25">
      <c r="A56" s="143">
        <v>9</v>
      </c>
      <c r="B56" s="110" t="s">
        <v>2681</v>
      </c>
      <c r="C56" s="111" t="s">
        <v>33</v>
      </c>
      <c r="D56" s="109" t="s">
        <v>2709</v>
      </c>
      <c r="E56" s="144">
        <v>42355</v>
      </c>
      <c r="F56" s="144">
        <v>43815</v>
      </c>
      <c r="G56" s="159">
        <f t="shared" si="3"/>
        <v>48.666666666666664</v>
      </c>
      <c r="H56" s="113" t="s">
        <v>2687</v>
      </c>
      <c r="I56" s="112" t="s">
        <v>208</v>
      </c>
      <c r="J56" s="112" t="s">
        <v>210</v>
      </c>
      <c r="K56" s="117">
        <v>1612000000</v>
      </c>
      <c r="L56" s="114" t="s">
        <v>1148</v>
      </c>
      <c r="M56" s="116">
        <v>1</v>
      </c>
      <c r="N56" s="114" t="s">
        <v>1151</v>
      </c>
      <c r="O56" s="123" t="s">
        <v>1148</v>
      </c>
      <c r="P56" s="78"/>
    </row>
    <row r="57" spans="1:16" s="7" customFormat="1" ht="24.75" customHeight="1" outlineLevel="1" x14ac:dyDescent="0.25">
      <c r="A57" s="143">
        <v>10</v>
      </c>
      <c r="B57" s="64" t="s">
        <v>2710</v>
      </c>
      <c r="C57" s="65" t="s">
        <v>33</v>
      </c>
      <c r="D57" s="63" t="s">
        <v>2694</v>
      </c>
      <c r="E57" s="144">
        <v>42326</v>
      </c>
      <c r="F57" s="144">
        <v>42691</v>
      </c>
      <c r="G57" s="159">
        <f t="shared" si="3"/>
        <v>12.166666666666666</v>
      </c>
      <c r="H57" s="64" t="s">
        <v>2688</v>
      </c>
      <c r="I57" s="63" t="s">
        <v>208</v>
      </c>
      <c r="J57" s="63" t="s">
        <v>210</v>
      </c>
      <c r="K57" s="66">
        <v>845819783</v>
      </c>
      <c r="L57" s="65" t="s">
        <v>1148</v>
      </c>
      <c r="M57" s="116">
        <v>1</v>
      </c>
      <c r="N57" s="65" t="s">
        <v>27</v>
      </c>
      <c r="O57" s="123" t="s">
        <v>1148</v>
      </c>
      <c r="P57" s="78"/>
    </row>
    <row r="58" spans="1:16" s="7" customFormat="1" ht="24.75" customHeight="1" outlineLevel="1" x14ac:dyDescent="0.25">
      <c r="A58" s="143">
        <v>11</v>
      </c>
      <c r="B58" s="64" t="s">
        <v>2691</v>
      </c>
      <c r="C58" s="65" t="s">
        <v>32</v>
      </c>
      <c r="D58" s="63" t="s">
        <v>2696</v>
      </c>
      <c r="E58" s="144">
        <v>41464</v>
      </c>
      <c r="F58" s="144">
        <v>41706</v>
      </c>
      <c r="G58" s="159">
        <f t="shared" si="3"/>
        <v>8.0666666666666664</v>
      </c>
      <c r="H58" s="64" t="s">
        <v>2692</v>
      </c>
      <c r="I58" s="63" t="s">
        <v>208</v>
      </c>
      <c r="J58" s="63" t="s">
        <v>210</v>
      </c>
      <c r="K58" s="66">
        <v>96296000</v>
      </c>
      <c r="L58" s="65" t="s">
        <v>1148</v>
      </c>
      <c r="M58" s="116">
        <v>1</v>
      </c>
      <c r="N58" s="65" t="s">
        <v>1151</v>
      </c>
      <c r="O58" s="123" t="s">
        <v>1148</v>
      </c>
      <c r="P58" s="78"/>
    </row>
    <row r="59" spans="1:16" s="7" customFormat="1" ht="24.75" customHeight="1" outlineLevel="1" x14ac:dyDescent="0.25">
      <c r="A59" s="143">
        <v>12</v>
      </c>
      <c r="B59" s="64" t="s">
        <v>2691</v>
      </c>
      <c r="C59" s="65" t="s">
        <v>32</v>
      </c>
      <c r="D59" s="63" t="s">
        <v>2695</v>
      </c>
      <c r="E59" s="144">
        <v>41717</v>
      </c>
      <c r="F59" s="144">
        <v>41808</v>
      </c>
      <c r="G59" s="159">
        <f t="shared" si="3"/>
        <v>3.0333333333333332</v>
      </c>
      <c r="H59" s="64" t="s">
        <v>2693</v>
      </c>
      <c r="I59" s="63" t="s">
        <v>208</v>
      </c>
      <c r="J59" s="63" t="s">
        <v>210</v>
      </c>
      <c r="K59" s="66">
        <v>55800000</v>
      </c>
      <c r="L59" s="65" t="s">
        <v>1148</v>
      </c>
      <c r="M59" s="116">
        <v>1</v>
      </c>
      <c r="N59" s="65" t="s">
        <v>1151</v>
      </c>
      <c r="O59" s="123" t="s">
        <v>1148</v>
      </c>
      <c r="P59" s="78"/>
    </row>
    <row r="60" spans="1:16" s="7" customFormat="1" ht="24.75" customHeight="1" outlineLevel="1" x14ac:dyDescent="0.25">
      <c r="A60" s="143">
        <v>13</v>
      </c>
      <c r="B60" s="121" t="s">
        <v>2710</v>
      </c>
      <c r="C60" s="65" t="s">
        <v>33</v>
      </c>
      <c r="D60" s="63"/>
      <c r="E60" s="144">
        <v>41626</v>
      </c>
      <c r="F60" s="144">
        <v>41985</v>
      </c>
      <c r="G60" s="159">
        <f t="shared" si="3"/>
        <v>11.966666666666667</v>
      </c>
      <c r="H60" s="64" t="s">
        <v>2697</v>
      </c>
      <c r="I60" s="63" t="s">
        <v>208</v>
      </c>
      <c r="J60" s="63" t="s">
        <v>210</v>
      </c>
      <c r="K60" s="66">
        <v>308506210</v>
      </c>
      <c r="L60" s="65" t="s">
        <v>1148</v>
      </c>
      <c r="M60" s="116">
        <v>1</v>
      </c>
      <c r="N60" s="65" t="s">
        <v>1151</v>
      </c>
      <c r="O60" s="123" t="s">
        <v>1148</v>
      </c>
      <c r="P60" s="78"/>
    </row>
    <row r="61" spans="1:16" s="7" customFormat="1" ht="24.75" customHeight="1" outlineLevel="1" x14ac:dyDescent="0.25">
      <c r="A61" s="143">
        <v>14</v>
      </c>
      <c r="B61" s="121" t="s">
        <v>2710</v>
      </c>
      <c r="C61" s="65" t="s">
        <v>33</v>
      </c>
      <c r="D61" s="63"/>
      <c r="E61" s="144">
        <v>41626</v>
      </c>
      <c r="F61" s="144">
        <v>41985</v>
      </c>
      <c r="G61" s="159">
        <f t="shared" si="3"/>
        <v>11.966666666666667</v>
      </c>
      <c r="H61" s="64" t="s">
        <v>2698</v>
      </c>
      <c r="I61" s="63" t="s">
        <v>208</v>
      </c>
      <c r="J61" s="63" t="s">
        <v>210</v>
      </c>
      <c r="K61" s="66">
        <v>53054315</v>
      </c>
      <c r="L61" s="65" t="s">
        <v>1148</v>
      </c>
      <c r="M61" s="116">
        <v>1</v>
      </c>
      <c r="N61" s="65" t="s">
        <v>1151</v>
      </c>
      <c r="O61" s="123" t="s">
        <v>1148</v>
      </c>
      <c r="P61" s="78"/>
    </row>
    <row r="62" spans="1:16" s="7" customFormat="1" ht="24.75" customHeight="1" outlineLevel="1" x14ac:dyDescent="0.25">
      <c r="A62" s="143">
        <v>15</v>
      </c>
      <c r="B62" s="64" t="s">
        <v>2699</v>
      </c>
      <c r="C62" s="65" t="s">
        <v>32</v>
      </c>
      <c r="D62" s="63" t="s">
        <v>2700</v>
      </c>
      <c r="E62" s="144">
        <v>41555</v>
      </c>
      <c r="F62" s="144">
        <v>41920</v>
      </c>
      <c r="G62" s="159">
        <f t="shared" si="3"/>
        <v>12.166666666666666</v>
      </c>
      <c r="H62" s="64" t="s">
        <v>2701</v>
      </c>
      <c r="I62" s="63" t="s">
        <v>208</v>
      </c>
      <c r="J62" s="63" t="s">
        <v>210</v>
      </c>
      <c r="K62" s="66">
        <v>233000000</v>
      </c>
      <c r="L62" s="65" t="s">
        <v>1148</v>
      </c>
      <c r="M62" s="116">
        <v>1</v>
      </c>
      <c r="N62" s="65" t="s">
        <v>1151</v>
      </c>
      <c r="O62" s="123" t="s">
        <v>1148</v>
      </c>
      <c r="P62" s="78"/>
    </row>
    <row r="63" spans="1:16" s="7" customFormat="1" ht="24.75" customHeight="1" outlineLevel="1" x14ac:dyDescent="0.25">
      <c r="A63" s="143">
        <v>16</v>
      </c>
      <c r="B63" s="64" t="s">
        <v>2699</v>
      </c>
      <c r="C63" s="65" t="s">
        <v>32</v>
      </c>
      <c r="D63" s="63" t="s">
        <v>2702</v>
      </c>
      <c r="E63" s="144">
        <v>41172</v>
      </c>
      <c r="F63" s="144">
        <v>41537</v>
      </c>
      <c r="G63" s="159">
        <f t="shared" si="3"/>
        <v>12.166666666666666</v>
      </c>
      <c r="H63" s="64" t="s">
        <v>2701</v>
      </c>
      <c r="I63" s="63" t="s">
        <v>208</v>
      </c>
      <c r="J63" s="63" t="s">
        <v>210</v>
      </c>
      <c r="K63" s="66">
        <v>198544300</v>
      </c>
      <c r="L63" s="65" t="s">
        <v>1148</v>
      </c>
      <c r="M63" s="116">
        <v>1</v>
      </c>
      <c r="N63" s="65" t="s">
        <v>1151</v>
      </c>
      <c r="O63" s="65" t="s">
        <v>1148</v>
      </c>
      <c r="P63" s="78"/>
    </row>
    <row r="64" spans="1:16" s="7" customFormat="1" ht="24.75" customHeight="1" outlineLevel="1" x14ac:dyDescent="0.25">
      <c r="A64" s="143">
        <v>17</v>
      </c>
      <c r="B64" s="64" t="s">
        <v>2691</v>
      </c>
      <c r="C64" s="65" t="s">
        <v>32</v>
      </c>
      <c r="D64" s="63" t="s">
        <v>2703</v>
      </c>
      <c r="E64" s="144">
        <v>39598</v>
      </c>
      <c r="F64" s="144">
        <v>40683</v>
      </c>
      <c r="G64" s="159">
        <f t="shared" si="3"/>
        <v>36.166666666666664</v>
      </c>
      <c r="H64" s="64" t="s">
        <v>2704</v>
      </c>
      <c r="I64" s="63" t="s">
        <v>208</v>
      </c>
      <c r="J64" s="63" t="s">
        <v>210</v>
      </c>
      <c r="K64" s="66">
        <v>602000000</v>
      </c>
      <c r="L64" s="65" t="s">
        <v>1148</v>
      </c>
      <c r="M64" s="116">
        <v>1</v>
      </c>
      <c r="N64" s="65" t="s">
        <v>1151</v>
      </c>
      <c r="O64" s="65" t="s">
        <v>1148</v>
      </c>
      <c r="P64" s="78"/>
    </row>
    <row r="65" spans="1:16" s="7" customFormat="1" ht="24.75" customHeight="1" outlineLevel="1" x14ac:dyDescent="0.25">
      <c r="A65" s="143">
        <v>18</v>
      </c>
      <c r="B65" s="64" t="s">
        <v>2691</v>
      </c>
      <c r="C65" s="65" t="s">
        <v>32</v>
      </c>
      <c r="D65" s="63" t="s">
        <v>2751</v>
      </c>
      <c r="E65" s="144">
        <v>40798</v>
      </c>
      <c r="F65" s="144">
        <v>41010</v>
      </c>
      <c r="G65" s="159">
        <f t="shared" si="3"/>
        <v>7.0666666666666664</v>
      </c>
      <c r="H65" s="64" t="s">
        <v>2705</v>
      </c>
      <c r="I65" s="63" t="s">
        <v>208</v>
      </c>
      <c r="J65" s="63" t="s">
        <v>210</v>
      </c>
      <c r="K65" s="66">
        <v>210048765</v>
      </c>
      <c r="L65" s="65" t="s">
        <v>1148</v>
      </c>
      <c r="M65" s="116">
        <v>1</v>
      </c>
      <c r="N65" s="65" t="s">
        <v>1151</v>
      </c>
      <c r="O65" s="65" t="s">
        <v>1148</v>
      </c>
      <c r="P65" s="78"/>
    </row>
    <row r="66" spans="1:16" s="7" customFormat="1" ht="24.75" customHeight="1" outlineLevel="1" x14ac:dyDescent="0.25">
      <c r="A66" s="143">
        <v>19</v>
      </c>
      <c r="B66" s="64" t="s">
        <v>2691</v>
      </c>
      <c r="C66" s="65" t="s">
        <v>32</v>
      </c>
      <c r="D66" s="63" t="s">
        <v>2750</v>
      </c>
      <c r="E66" s="144">
        <v>41166</v>
      </c>
      <c r="F66" s="144">
        <v>41346</v>
      </c>
      <c r="G66" s="159">
        <f t="shared" si="3"/>
        <v>6</v>
      </c>
      <c r="H66" s="64" t="s">
        <v>2706</v>
      </c>
      <c r="I66" s="63" t="s">
        <v>208</v>
      </c>
      <c r="J66" s="63" t="s">
        <v>210</v>
      </c>
      <c r="K66" s="66">
        <v>147993488</v>
      </c>
      <c r="L66" s="65" t="s">
        <v>1148</v>
      </c>
      <c r="M66" s="116">
        <v>1</v>
      </c>
      <c r="N66" s="65" t="s">
        <v>1151</v>
      </c>
      <c r="O66" s="65" t="s">
        <v>1148</v>
      </c>
      <c r="P66" s="78"/>
    </row>
    <row r="67" spans="1:16" s="7" customFormat="1" ht="24.75" customHeight="1" outlineLevel="1" x14ac:dyDescent="0.25">
      <c r="A67" s="143">
        <v>20</v>
      </c>
      <c r="B67" s="64" t="s">
        <v>2699</v>
      </c>
      <c r="C67" s="65" t="s">
        <v>32</v>
      </c>
      <c r="D67" s="63" t="s">
        <v>2711</v>
      </c>
      <c r="E67" s="144">
        <v>41172</v>
      </c>
      <c r="F67" s="144">
        <v>41537</v>
      </c>
      <c r="G67" s="159">
        <f t="shared" si="3"/>
        <v>12.166666666666666</v>
      </c>
      <c r="H67" s="64" t="s">
        <v>2712</v>
      </c>
      <c r="I67" s="63" t="s">
        <v>208</v>
      </c>
      <c r="J67" s="63" t="s">
        <v>210</v>
      </c>
      <c r="K67" s="66">
        <v>46800000</v>
      </c>
      <c r="L67" s="65" t="s">
        <v>1148</v>
      </c>
      <c r="M67" s="116">
        <v>1</v>
      </c>
      <c r="N67" s="65" t="s">
        <v>1151</v>
      </c>
      <c r="O67" s="65" t="s">
        <v>1148</v>
      </c>
      <c r="P67" s="78"/>
    </row>
    <row r="68" spans="1:16" s="7" customFormat="1" ht="24.75" customHeight="1" outlineLevel="1" x14ac:dyDescent="0.25">
      <c r="A68" s="143">
        <v>21</v>
      </c>
      <c r="B68" s="64" t="s">
        <v>2746</v>
      </c>
      <c r="C68" s="65" t="s">
        <v>32</v>
      </c>
      <c r="D68" s="63"/>
      <c r="E68" s="144">
        <v>43101</v>
      </c>
      <c r="F68" s="144">
        <v>43465</v>
      </c>
      <c r="G68" s="159">
        <f t="shared" si="3"/>
        <v>12.133333333333333</v>
      </c>
      <c r="H68" s="64" t="s">
        <v>2713</v>
      </c>
      <c r="I68" s="63" t="s">
        <v>208</v>
      </c>
      <c r="J68" s="63" t="s">
        <v>210</v>
      </c>
      <c r="K68" s="66">
        <v>274626546</v>
      </c>
      <c r="L68" s="65" t="s">
        <v>1148</v>
      </c>
      <c r="M68" s="116">
        <v>1</v>
      </c>
      <c r="N68" s="65" t="s">
        <v>1151</v>
      </c>
      <c r="O68" s="65" t="s">
        <v>1148</v>
      </c>
      <c r="P68" s="78"/>
    </row>
    <row r="69" spans="1:16" s="7" customFormat="1" ht="24.75" customHeight="1" outlineLevel="1" x14ac:dyDescent="0.25">
      <c r="A69" s="143">
        <v>22</v>
      </c>
      <c r="B69" s="64" t="s">
        <v>2665</v>
      </c>
      <c r="C69" s="65" t="s">
        <v>31</v>
      </c>
      <c r="D69" s="63" t="s">
        <v>2714</v>
      </c>
      <c r="E69" s="144">
        <v>38096</v>
      </c>
      <c r="F69" s="144">
        <v>38240</v>
      </c>
      <c r="G69" s="159">
        <f t="shared" si="3"/>
        <v>4.8</v>
      </c>
      <c r="H69" s="64" t="s">
        <v>2715</v>
      </c>
      <c r="I69" s="63" t="s">
        <v>208</v>
      </c>
      <c r="J69" s="63" t="s">
        <v>210</v>
      </c>
      <c r="K69" s="66">
        <v>26880990</v>
      </c>
      <c r="L69" s="65" t="s">
        <v>1148</v>
      </c>
      <c r="M69" s="116">
        <v>1</v>
      </c>
      <c r="N69" s="65" t="s">
        <v>27</v>
      </c>
      <c r="O69" s="65" t="s">
        <v>26</v>
      </c>
      <c r="P69" s="78"/>
    </row>
    <row r="70" spans="1:16" s="7" customFormat="1" ht="24.75" customHeight="1" outlineLevel="1" x14ac:dyDescent="0.25">
      <c r="A70" s="143">
        <v>23</v>
      </c>
      <c r="B70" s="64" t="s">
        <v>2665</v>
      </c>
      <c r="C70" s="65" t="s">
        <v>31</v>
      </c>
      <c r="D70" s="63" t="s">
        <v>2716</v>
      </c>
      <c r="E70" s="144">
        <v>38379</v>
      </c>
      <c r="F70" s="144">
        <v>38739</v>
      </c>
      <c r="G70" s="159">
        <f t="shared" si="3"/>
        <v>12</v>
      </c>
      <c r="H70" s="64" t="s">
        <v>2725</v>
      </c>
      <c r="I70" s="63" t="s">
        <v>208</v>
      </c>
      <c r="J70" s="63" t="s">
        <v>210</v>
      </c>
      <c r="K70" s="66">
        <v>141621716</v>
      </c>
      <c r="L70" s="65" t="s">
        <v>1148</v>
      </c>
      <c r="M70" s="116">
        <v>1</v>
      </c>
      <c r="N70" s="65" t="s">
        <v>27</v>
      </c>
      <c r="O70" s="65" t="s">
        <v>26</v>
      </c>
      <c r="P70" s="78"/>
    </row>
    <row r="71" spans="1:16" s="7" customFormat="1" ht="24.75" customHeight="1" outlineLevel="1" x14ac:dyDescent="0.25">
      <c r="A71" s="143">
        <v>24</v>
      </c>
      <c r="B71" s="64" t="s">
        <v>2665</v>
      </c>
      <c r="C71" s="65" t="s">
        <v>31</v>
      </c>
      <c r="D71" s="63" t="s">
        <v>2717</v>
      </c>
      <c r="E71" s="144">
        <v>38744</v>
      </c>
      <c r="F71" s="144">
        <v>39074</v>
      </c>
      <c r="G71" s="159">
        <f t="shared" si="3"/>
        <v>11</v>
      </c>
      <c r="H71" s="64" t="s">
        <v>2726</v>
      </c>
      <c r="I71" s="63" t="s">
        <v>208</v>
      </c>
      <c r="J71" s="63" t="s">
        <v>210</v>
      </c>
      <c r="K71" s="66">
        <v>99155877</v>
      </c>
      <c r="L71" s="65" t="s">
        <v>1148</v>
      </c>
      <c r="M71" s="116">
        <v>1</v>
      </c>
      <c r="N71" s="65" t="s">
        <v>27</v>
      </c>
      <c r="O71" s="65" t="s">
        <v>26</v>
      </c>
      <c r="P71" s="78"/>
    </row>
    <row r="72" spans="1:16" s="7" customFormat="1" ht="24.75" customHeight="1" outlineLevel="1" x14ac:dyDescent="0.25">
      <c r="A72" s="143">
        <v>25</v>
      </c>
      <c r="B72" s="64" t="s">
        <v>2665</v>
      </c>
      <c r="C72" s="65" t="s">
        <v>31</v>
      </c>
      <c r="D72" s="63" t="s">
        <v>2720</v>
      </c>
      <c r="E72" s="144">
        <v>40182</v>
      </c>
      <c r="F72" s="144">
        <v>40543</v>
      </c>
      <c r="G72" s="159">
        <f t="shared" si="3"/>
        <v>12.033333333333333</v>
      </c>
      <c r="H72" s="64" t="s">
        <v>2724</v>
      </c>
      <c r="I72" s="63" t="s">
        <v>208</v>
      </c>
      <c r="J72" s="63" t="s">
        <v>210</v>
      </c>
      <c r="K72" s="66">
        <v>168495965</v>
      </c>
      <c r="L72" s="65" t="s">
        <v>1148</v>
      </c>
      <c r="M72" s="116">
        <v>1</v>
      </c>
      <c r="N72" s="65" t="s">
        <v>27</v>
      </c>
      <c r="O72" s="65" t="s">
        <v>1148</v>
      </c>
      <c r="P72" s="78"/>
    </row>
    <row r="73" spans="1:16" s="7" customFormat="1" ht="24.75" customHeight="1" outlineLevel="1" x14ac:dyDescent="0.25">
      <c r="A73" s="143">
        <v>26</v>
      </c>
      <c r="B73" s="64" t="s">
        <v>2665</v>
      </c>
      <c r="C73" s="65" t="s">
        <v>31</v>
      </c>
      <c r="D73" s="63" t="s">
        <v>2718</v>
      </c>
      <c r="E73" s="144">
        <v>40575</v>
      </c>
      <c r="F73" s="144">
        <v>40908</v>
      </c>
      <c r="G73" s="159">
        <f t="shared" si="3"/>
        <v>11.1</v>
      </c>
      <c r="H73" s="64" t="s">
        <v>2727</v>
      </c>
      <c r="I73" s="63" t="s">
        <v>208</v>
      </c>
      <c r="J73" s="63" t="s">
        <v>210</v>
      </c>
      <c r="K73" s="66">
        <v>175284267</v>
      </c>
      <c r="L73" s="65" t="s">
        <v>1148</v>
      </c>
      <c r="M73" s="116">
        <v>1</v>
      </c>
      <c r="N73" s="65" t="s">
        <v>27</v>
      </c>
      <c r="O73" s="65" t="s">
        <v>26</v>
      </c>
      <c r="P73" s="78"/>
    </row>
    <row r="74" spans="1:16" s="7" customFormat="1" ht="24.75" customHeight="1" outlineLevel="1" x14ac:dyDescent="0.25">
      <c r="A74" s="143">
        <v>27</v>
      </c>
      <c r="B74" s="64" t="s">
        <v>2665</v>
      </c>
      <c r="C74" s="65" t="s">
        <v>31</v>
      </c>
      <c r="D74" s="63" t="s">
        <v>2719</v>
      </c>
      <c r="E74" s="144">
        <v>40936</v>
      </c>
      <c r="F74" s="144">
        <v>41273</v>
      </c>
      <c r="G74" s="159">
        <f t="shared" si="3"/>
        <v>11.233333333333333</v>
      </c>
      <c r="H74" s="64" t="s">
        <v>2728</v>
      </c>
      <c r="I74" s="63" t="s">
        <v>208</v>
      </c>
      <c r="J74" s="63" t="s">
        <v>210</v>
      </c>
      <c r="K74" s="66">
        <v>88009048</v>
      </c>
      <c r="L74" s="65" t="s">
        <v>1148</v>
      </c>
      <c r="M74" s="116">
        <v>1</v>
      </c>
      <c r="N74" s="65" t="s">
        <v>27</v>
      </c>
      <c r="O74" s="65" t="s">
        <v>26</v>
      </c>
      <c r="P74" s="78"/>
    </row>
    <row r="75" spans="1:16" s="7" customFormat="1" ht="24.75" customHeight="1" outlineLevel="1" x14ac:dyDescent="0.25">
      <c r="A75" s="143">
        <v>28</v>
      </c>
      <c r="B75" s="64" t="s">
        <v>2665</v>
      </c>
      <c r="C75" s="65" t="s">
        <v>31</v>
      </c>
      <c r="D75" s="63" t="s">
        <v>2721</v>
      </c>
      <c r="E75" s="144">
        <v>41256</v>
      </c>
      <c r="F75" s="144">
        <v>42004</v>
      </c>
      <c r="G75" s="159">
        <f t="shared" si="3"/>
        <v>24.933333333333334</v>
      </c>
      <c r="H75" s="64" t="s">
        <v>2729</v>
      </c>
      <c r="I75" s="63" t="s">
        <v>208</v>
      </c>
      <c r="J75" s="63" t="s">
        <v>210</v>
      </c>
      <c r="K75" s="66">
        <v>1288101369</v>
      </c>
      <c r="L75" s="65" t="s">
        <v>1148</v>
      </c>
      <c r="M75" s="116">
        <v>1</v>
      </c>
      <c r="N75" s="65" t="s">
        <v>27</v>
      </c>
      <c r="O75" s="65" t="s">
        <v>26</v>
      </c>
      <c r="P75" s="78"/>
    </row>
    <row r="76" spans="1:16" s="7" customFormat="1" ht="24.75" customHeight="1" outlineLevel="1" x14ac:dyDescent="0.25">
      <c r="A76" s="143">
        <v>29</v>
      </c>
      <c r="B76" s="64" t="s">
        <v>2665</v>
      </c>
      <c r="C76" s="65" t="s">
        <v>31</v>
      </c>
      <c r="D76" s="63" t="s">
        <v>2735</v>
      </c>
      <c r="E76" s="144">
        <v>42066</v>
      </c>
      <c r="F76" s="144">
        <v>42369</v>
      </c>
      <c r="G76" s="159">
        <f t="shared" si="3"/>
        <v>10.1</v>
      </c>
      <c r="H76" s="64" t="s">
        <v>2734</v>
      </c>
      <c r="I76" s="63" t="s">
        <v>208</v>
      </c>
      <c r="J76" s="63" t="s">
        <v>210</v>
      </c>
      <c r="K76" s="66">
        <v>638770532</v>
      </c>
      <c r="L76" s="65" t="s">
        <v>1148</v>
      </c>
      <c r="M76" s="116">
        <v>1</v>
      </c>
      <c r="N76" s="65" t="s">
        <v>27</v>
      </c>
      <c r="O76" s="65" t="s">
        <v>1148</v>
      </c>
      <c r="P76" s="78"/>
    </row>
    <row r="77" spans="1:16" s="7" customFormat="1" ht="24.75" customHeight="1" outlineLevel="1" x14ac:dyDescent="0.25">
      <c r="A77" s="143">
        <v>30</v>
      </c>
      <c r="B77" s="64" t="s">
        <v>2665</v>
      </c>
      <c r="C77" s="65" t="s">
        <v>31</v>
      </c>
      <c r="D77" s="63" t="s">
        <v>2722</v>
      </c>
      <c r="E77" s="144">
        <v>42675</v>
      </c>
      <c r="F77" s="144">
        <v>42719</v>
      </c>
      <c r="G77" s="159">
        <f t="shared" si="3"/>
        <v>1.4666666666666666</v>
      </c>
      <c r="H77" s="64" t="s">
        <v>2730</v>
      </c>
      <c r="I77" s="63" t="s">
        <v>208</v>
      </c>
      <c r="J77" s="63" t="s">
        <v>210</v>
      </c>
      <c r="K77" s="66">
        <v>86719815</v>
      </c>
      <c r="L77" s="65" t="s">
        <v>1148</v>
      </c>
      <c r="M77" s="116">
        <v>1</v>
      </c>
      <c r="N77" s="65" t="s">
        <v>27</v>
      </c>
      <c r="O77" s="65" t="s">
        <v>26</v>
      </c>
      <c r="P77" s="78"/>
    </row>
    <row r="78" spans="1:16" s="7" customFormat="1" ht="24.75" customHeight="1" outlineLevel="1" x14ac:dyDescent="0.25">
      <c r="A78" s="143">
        <v>31</v>
      </c>
      <c r="B78" s="64" t="s">
        <v>2665</v>
      </c>
      <c r="C78" s="65" t="s">
        <v>31</v>
      </c>
      <c r="D78" s="63" t="s">
        <v>2723</v>
      </c>
      <c r="E78" s="144">
        <v>42720</v>
      </c>
      <c r="F78" s="144">
        <v>43084</v>
      </c>
      <c r="G78" s="159">
        <f t="shared" si="3"/>
        <v>12.133333333333333</v>
      </c>
      <c r="H78" s="64" t="s">
        <v>2732</v>
      </c>
      <c r="I78" s="63" t="s">
        <v>208</v>
      </c>
      <c r="J78" s="63" t="s">
        <v>210</v>
      </c>
      <c r="K78" s="66">
        <v>756482534</v>
      </c>
      <c r="L78" s="65" t="s">
        <v>1148</v>
      </c>
      <c r="M78" s="116">
        <v>1</v>
      </c>
      <c r="N78" s="65" t="s">
        <v>27</v>
      </c>
      <c r="O78" s="65" t="s">
        <v>26</v>
      </c>
      <c r="P78" s="78"/>
    </row>
    <row r="79" spans="1:16" s="7" customFormat="1" ht="24.75" customHeight="1" outlineLevel="1" x14ac:dyDescent="0.25">
      <c r="A79" s="143">
        <v>32</v>
      </c>
      <c r="B79" s="121" t="s">
        <v>2665</v>
      </c>
      <c r="C79" s="65" t="s">
        <v>31</v>
      </c>
      <c r="D79" s="63" t="s">
        <v>2731</v>
      </c>
      <c r="E79" s="144">
        <v>43084</v>
      </c>
      <c r="F79" s="144">
        <v>43312</v>
      </c>
      <c r="G79" s="159">
        <f t="shared" si="3"/>
        <v>7.6</v>
      </c>
      <c r="H79" s="64" t="s">
        <v>2733</v>
      </c>
      <c r="I79" s="63" t="s">
        <v>208</v>
      </c>
      <c r="J79" s="63" t="s">
        <v>210</v>
      </c>
      <c r="K79" s="66">
        <v>664724409</v>
      </c>
      <c r="L79" s="65" t="s">
        <v>1148</v>
      </c>
      <c r="M79" s="116">
        <v>1</v>
      </c>
      <c r="N79" s="65" t="s">
        <v>27</v>
      </c>
      <c r="O79" s="65" t="s">
        <v>26</v>
      </c>
      <c r="P79" s="78"/>
    </row>
    <row r="80" spans="1:16" s="7" customFormat="1" ht="24.75" customHeight="1" outlineLevel="1" x14ac:dyDescent="0.25">
      <c r="A80" s="143">
        <v>33</v>
      </c>
      <c r="B80" s="121" t="s">
        <v>2665</v>
      </c>
      <c r="C80" s="65" t="s">
        <v>31</v>
      </c>
      <c r="D80" s="63" t="s">
        <v>2736</v>
      </c>
      <c r="E80" s="144">
        <v>43406</v>
      </c>
      <c r="F80" s="144">
        <v>43441</v>
      </c>
      <c r="G80" s="159">
        <f t="shared" si="3"/>
        <v>1.1666666666666667</v>
      </c>
      <c r="H80" s="121" t="s">
        <v>2733</v>
      </c>
      <c r="I80" s="63" t="s">
        <v>208</v>
      </c>
      <c r="J80" s="63" t="s">
        <v>210</v>
      </c>
      <c r="K80" s="66">
        <v>72201893</v>
      </c>
      <c r="L80" s="65" t="s">
        <v>1148</v>
      </c>
      <c r="M80" s="116">
        <v>1</v>
      </c>
      <c r="N80" s="65" t="s">
        <v>27</v>
      </c>
      <c r="O80" s="65" t="s">
        <v>26</v>
      </c>
      <c r="P80" s="78"/>
    </row>
    <row r="81" spans="1:16" s="7" customFormat="1" ht="24.75" customHeight="1" outlineLevel="1" x14ac:dyDescent="0.25">
      <c r="A81" s="143">
        <v>34</v>
      </c>
      <c r="B81" s="121" t="s">
        <v>2665</v>
      </c>
      <c r="C81" s="65" t="s">
        <v>31</v>
      </c>
      <c r="D81" s="63" t="s">
        <v>2737</v>
      </c>
      <c r="E81" s="144">
        <v>43486</v>
      </c>
      <c r="F81" s="144">
        <v>43822</v>
      </c>
      <c r="G81" s="159">
        <f t="shared" si="3"/>
        <v>11.2</v>
      </c>
      <c r="H81" s="121" t="s">
        <v>2738</v>
      </c>
      <c r="I81" s="63" t="s">
        <v>208</v>
      </c>
      <c r="J81" s="63" t="s">
        <v>210</v>
      </c>
      <c r="K81" s="66">
        <v>742148870</v>
      </c>
      <c r="L81" s="65" t="s">
        <v>1148</v>
      </c>
      <c r="M81" s="67">
        <v>1</v>
      </c>
      <c r="N81" s="65" t="s">
        <v>27</v>
      </c>
      <c r="O81" s="65" t="s">
        <v>1148</v>
      </c>
      <c r="P81" s="78"/>
    </row>
    <row r="82" spans="1:16" s="7" customFormat="1" ht="24.75" customHeight="1" outlineLevel="1" x14ac:dyDescent="0.25">
      <c r="A82" s="143">
        <v>35</v>
      </c>
      <c r="B82" s="64" t="s">
        <v>2741</v>
      </c>
      <c r="C82" s="65" t="s">
        <v>32</v>
      </c>
      <c r="D82" s="63" t="s">
        <v>2739</v>
      </c>
      <c r="E82" s="144">
        <v>39965</v>
      </c>
      <c r="F82" s="144">
        <v>40177</v>
      </c>
      <c r="G82" s="159">
        <f t="shared" si="3"/>
        <v>7.0666666666666664</v>
      </c>
      <c r="H82" s="64" t="s">
        <v>2740</v>
      </c>
      <c r="I82" s="63" t="s">
        <v>208</v>
      </c>
      <c r="J82" s="63" t="s">
        <v>210</v>
      </c>
      <c r="K82" s="66">
        <v>53068482</v>
      </c>
      <c r="L82" s="65" t="s">
        <v>1148</v>
      </c>
      <c r="M82" s="67">
        <v>1</v>
      </c>
      <c r="N82" s="65" t="s">
        <v>1151</v>
      </c>
      <c r="O82" s="65" t="s">
        <v>1148</v>
      </c>
      <c r="P82" s="78"/>
    </row>
    <row r="83" spans="1:16" s="7" customFormat="1" ht="24.75" customHeight="1" outlineLevel="1" x14ac:dyDescent="0.25">
      <c r="A83" s="143">
        <v>36</v>
      </c>
      <c r="B83" s="121" t="s">
        <v>2741</v>
      </c>
      <c r="C83" s="65" t="s">
        <v>32</v>
      </c>
      <c r="D83" s="63" t="s">
        <v>2742</v>
      </c>
      <c r="E83" s="144">
        <v>39539</v>
      </c>
      <c r="F83" s="144">
        <v>39813</v>
      </c>
      <c r="G83" s="159">
        <f t="shared" si="3"/>
        <v>9.1333333333333329</v>
      </c>
      <c r="H83" s="64" t="s">
        <v>2743</v>
      </c>
      <c r="I83" s="63" t="s">
        <v>208</v>
      </c>
      <c r="J83" s="63" t="s">
        <v>210</v>
      </c>
      <c r="K83" s="66">
        <v>39536001</v>
      </c>
      <c r="L83" s="65" t="s">
        <v>1148</v>
      </c>
      <c r="M83" s="67">
        <v>1</v>
      </c>
      <c r="N83" s="65" t="s">
        <v>1151</v>
      </c>
      <c r="O83" s="65" t="s">
        <v>1148</v>
      </c>
      <c r="P83" s="78"/>
    </row>
    <row r="84" spans="1:16" s="7" customFormat="1" ht="24.75" customHeight="1" outlineLevel="1" x14ac:dyDescent="0.25">
      <c r="A84" s="143">
        <v>37</v>
      </c>
      <c r="B84" s="121" t="s">
        <v>2741</v>
      </c>
      <c r="C84" s="65" t="s">
        <v>32</v>
      </c>
      <c r="D84" s="63" t="s">
        <v>2747</v>
      </c>
      <c r="E84" s="144">
        <v>43556</v>
      </c>
      <c r="F84" s="144">
        <v>43799</v>
      </c>
      <c r="G84" s="159">
        <f t="shared" si="3"/>
        <v>8.1</v>
      </c>
      <c r="H84" s="64" t="s">
        <v>2748</v>
      </c>
      <c r="I84" s="63" t="s">
        <v>208</v>
      </c>
      <c r="J84" s="63" t="s">
        <v>210</v>
      </c>
      <c r="K84" s="66">
        <v>53539200</v>
      </c>
      <c r="L84" s="65" t="s">
        <v>1148</v>
      </c>
      <c r="M84" s="67">
        <v>1</v>
      </c>
      <c r="N84" s="65" t="s">
        <v>1151</v>
      </c>
      <c r="O84" s="65" t="s">
        <v>1148</v>
      </c>
      <c r="P84" s="78"/>
    </row>
    <row r="85" spans="1:16" s="7" customFormat="1" ht="24.75" customHeight="1" outlineLevel="1" x14ac:dyDescent="0.25">
      <c r="A85" s="143">
        <v>38</v>
      </c>
      <c r="B85" s="64" t="s">
        <v>2665</v>
      </c>
      <c r="C85" s="65" t="s">
        <v>31</v>
      </c>
      <c r="D85" s="63" t="s">
        <v>2749</v>
      </c>
      <c r="E85" s="144">
        <v>39114</v>
      </c>
      <c r="F85" s="144">
        <v>39447</v>
      </c>
      <c r="G85" s="159">
        <f t="shared" si="3"/>
        <v>11.1</v>
      </c>
      <c r="H85" s="64" t="s">
        <v>2753</v>
      </c>
      <c r="I85" s="63" t="s">
        <v>208</v>
      </c>
      <c r="J85" s="63" t="s">
        <v>210</v>
      </c>
      <c r="K85" s="66">
        <v>56560810</v>
      </c>
      <c r="L85" s="65" t="s">
        <v>1148</v>
      </c>
      <c r="M85" s="67">
        <v>1</v>
      </c>
      <c r="N85" s="65" t="s">
        <v>27</v>
      </c>
      <c r="O85" s="65" t="s">
        <v>1148</v>
      </c>
      <c r="P85" s="78"/>
    </row>
    <row r="86" spans="1:16" s="7" customFormat="1" ht="24.75" customHeight="1" outlineLevel="1" x14ac:dyDescent="0.25">
      <c r="A86" s="143">
        <v>39</v>
      </c>
      <c r="B86" s="64" t="s">
        <v>2665</v>
      </c>
      <c r="C86" s="65" t="s">
        <v>31</v>
      </c>
      <c r="D86" s="63" t="s">
        <v>2752</v>
      </c>
      <c r="E86" s="144">
        <v>39114</v>
      </c>
      <c r="F86" s="144">
        <v>39447</v>
      </c>
      <c r="G86" s="159">
        <f t="shared" si="3"/>
        <v>11.1</v>
      </c>
      <c r="H86" s="121" t="s">
        <v>2753</v>
      </c>
      <c r="I86" s="63" t="s">
        <v>208</v>
      </c>
      <c r="J86" s="63" t="s">
        <v>210</v>
      </c>
      <c r="K86" s="66">
        <v>118630957</v>
      </c>
      <c r="L86" s="65" t="s">
        <v>1148</v>
      </c>
      <c r="M86" s="67">
        <v>1</v>
      </c>
      <c r="N86" s="65" t="s">
        <v>27</v>
      </c>
      <c r="O86" s="65" t="s">
        <v>1148</v>
      </c>
      <c r="P86" s="78"/>
    </row>
    <row r="87" spans="1:16" s="7" customFormat="1" ht="24.75" customHeight="1" outlineLevel="1" x14ac:dyDescent="0.25">
      <c r="A87" s="143">
        <v>40</v>
      </c>
      <c r="B87" s="121" t="s">
        <v>2665</v>
      </c>
      <c r="C87" s="65" t="s">
        <v>31</v>
      </c>
      <c r="D87" s="63" t="s">
        <v>2754</v>
      </c>
      <c r="E87" s="144">
        <v>39469</v>
      </c>
      <c r="F87" s="144">
        <v>39813</v>
      </c>
      <c r="G87" s="159">
        <f t="shared" si="3"/>
        <v>11.466666666666667</v>
      </c>
      <c r="H87" s="64" t="s">
        <v>2753</v>
      </c>
      <c r="I87" s="63" t="s">
        <v>208</v>
      </c>
      <c r="J87" s="63" t="s">
        <v>210</v>
      </c>
      <c r="K87" s="66">
        <v>135451416</v>
      </c>
      <c r="L87" s="65" t="s">
        <v>1148</v>
      </c>
      <c r="M87" s="67">
        <v>1</v>
      </c>
      <c r="N87" s="65" t="s">
        <v>27</v>
      </c>
      <c r="O87" s="65" t="s">
        <v>1148</v>
      </c>
      <c r="P87" s="78"/>
    </row>
    <row r="88" spans="1:16" s="7" customFormat="1" ht="24.75" customHeight="1" outlineLevel="1" x14ac:dyDescent="0.25">
      <c r="A88" s="143">
        <v>41</v>
      </c>
      <c r="B88" s="64" t="s">
        <v>2665</v>
      </c>
      <c r="C88" s="65" t="s">
        <v>31</v>
      </c>
      <c r="D88" s="63" t="s">
        <v>2755</v>
      </c>
      <c r="E88" s="144">
        <v>39815</v>
      </c>
      <c r="F88" s="144">
        <v>40178</v>
      </c>
      <c r="G88" s="159">
        <f t="shared" si="3"/>
        <v>12.1</v>
      </c>
      <c r="H88" s="121" t="s">
        <v>2756</v>
      </c>
      <c r="I88" s="63" t="s">
        <v>208</v>
      </c>
      <c r="J88" s="63" t="s">
        <v>210</v>
      </c>
      <c r="K88" s="66">
        <v>162214434</v>
      </c>
      <c r="L88" s="65" t="s">
        <v>1148</v>
      </c>
      <c r="M88" s="67">
        <v>1</v>
      </c>
      <c r="N88" s="65" t="s">
        <v>27</v>
      </c>
      <c r="O88" s="65" t="s">
        <v>1148</v>
      </c>
      <c r="P88" s="78"/>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8"/>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8"/>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8"/>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8"/>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8"/>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8"/>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8"/>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8"/>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8"/>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8"/>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8"/>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8"/>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8"/>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8"/>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8"/>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8"/>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8"/>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8"/>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8"/>
    </row>
    <row r="108" spans="1:16" ht="29.45" customHeight="1" thickBot="1" x14ac:dyDescent="0.3"/>
    <row r="109" spans="1:16" s="19" customFormat="1" ht="31.7" customHeight="1" thickBot="1" x14ac:dyDescent="0.3">
      <c r="A109" s="223" t="s">
        <v>2633</v>
      </c>
      <c r="B109" s="224"/>
      <c r="C109" s="224"/>
      <c r="D109" s="224"/>
      <c r="E109" s="224"/>
      <c r="F109" s="224"/>
      <c r="G109" s="224"/>
      <c r="H109" s="224"/>
      <c r="I109" s="224"/>
      <c r="J109" s="224"/>
      <c r="K109" s="224"/>
      <c r="L109" s="224"/>
      <c r="M109" s="224"/>
      <c r="N109" s="224"/>
      <c r="O109" s="225"/>
      <c r="P109" s="75"/>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2">
        <v>1</v>
      </c>
      <c r="B114" s="160" t="s">
        <v>2665</v>
      </c>
      <c r="C114" s="162" t="s">
        <v>31</v>
      </c>
      <c r="D114" s="119" t="s">
        <v>2744</v>
      </c>
      <c r="E114" s="144">
        <v>43901</v>
      </c>
      <c r="F114" s="144">
        <v>44196</v>
      </c>
      <c r="G114" s="159">
        <f>IF(AND(E114&lt;&gt;"",F114&lt;&gt;""),((F114-E114)/30),"")</f>
        <v>9.8333333333333339</v>
      </c>
      <c r="H114" s="121" t="s">
        <v>2745</v>
      </c>
      <c r="I114" s="120" t="s">
        <v>208</v>
      </c>
      <c r="J114" s="120" t="s">
        <v>210</v>
      </c>
      <c r="K114" s="122">
        <v>839203415</v>
      </c>
      <c r="L114" s="99">
        <f>+IF(AND(K114&gt;0,O114="Ejecución"),(K114/877802)*Tabla28[[#This Row],[% participación]],IF(AND(K114&gt;0,O114&lt;&gt;"Ejecución"),"-",""))</f>
        <v>956.02814188165439</v>
      </c>
      <c r="M114" s="123" t="s">
        <v>1148</v>
      </c>
      <c r="N114" s="172">
        <v>1</v>
      </c>
      <c r="O114" s="161" t="s">
        <v>1150</v>
      </c>
      <c r="P114" s="77"/>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122"/>
      <c r="L115" s="99" t="str">
        <f>+IF(AND(K115&gt;0,O115="Ejecución"),(K115/877802)*Tabla28[[#This Row],[% participación]],IF(AND(K115&gt;0,O115&lt;&gt;"Ejecución"),"-",""))</f>
        <v/>
      </c>
      <c r="M115" s="65"/>
      <c r="N115" s="172"/>
      <c r="O115" s="161" t="s">
        <v>1150</v>
      </c>
      <c r="P115" s="77"/>
    </row>
    <row r="116" spans="1:16" s="6" customFormat="1" ht="24.75" customHeight="1" x14ac:dyDescent="0.25">
      <c r="A116" s="142">
        <v>3</v>
      </c>
      <c r="B116" s="160" t="s">
        <v>2665</v>
      </c>
      <c r="C116" s="162" t="s">
        <v>31</v>
      </c>
      <c r="D116" s="63"/>
      <c r="E116" s="144"/>
      <c r="F116" s="144"/>
      <c r="G116" s="159" t="str">
        <f t="shared" si="4"/>
        <v/>
      </c>
      <c r="H116" s="64"/>
      <c r="I116" s="63"/>
      <c r="J116" s="63"/>
      <c r="K116" s="122"/>
      <c r="L116" s="99" t="str">
        <f>+IF(AND(K116&gt;0,O116="Ejecución"),(K116/877802)*Tabla28[[#This Row],[% participación]],IF(AND(K116&gt;0,O116&lt;&gt;"Ejecución"),"-",""))</f>
        <v/>
      </c>
      <c r="M116" s="65"/>
      <c r="N116" s="172"/>
      <c r="O116" s="161" t="s">
        <v>1150</v>
      </c>
      <c r="P116" s="77"/>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122"/>
      <c r="L117" s="99" t="str">
        <f>+IF(AND(K117&gt;0,O117="Ejecución"),(K117/877802)*Tabla28[[#This Row],[% participación]],IF(AND(K117&gt;0,O117&lt;&gt;"Ejecución"),"-",""))</f>
        <v/>
      </c>
      <c r="M117" s="65"/>
      <c r="N117" s="172"/>
      <c r="O117" s="161" t="s">
        <v>1150</v>
      </c>
      <c r="P117" s="77"/>
    </row>
    <row r="118" spans="1:16" s="7" customFormat="1" ht="24.75" customHeight="1" outlineLevel="1" x14ac:dyDescent="0.25">
      <c r="A118" s="143">
        <v>5</v>
      </c>
      <c r="B118" s="160" t="s">
        <v>2665</v>
      </c>
      <c r="C118" s="162" t="s">
        <v>31</v>
      </c>
      <c r="D118" s="63"/>
      <c r="E118" s="144"/>
      <c r="F118" s="144"/>
      <c r="G118" s="159" t="str">
        <f t="shared" si="5"/>
        <v/>
      </c>
      <c r="H118" s="64"/>
      <c r="I118" s="63"/>
      <c r="J118" s="63"/>
      <c r="K118" s="122"/>
      <c r="L118" s="99" t="str">
        <f>+IF(AND(K118&gt;0,O118="Ejecución"),(K118/877802)*Tabla28[[#This Row],[% participación]],IF(AND(K118&gt;0,O118&lt;&gt;"Ejecución"),"-",""))</f>
        <v/>
      </c>
      <c r="M118" s="65"/>
      <c r="N118" s="172"/>
      <c r="O118" s="161" t="s">
        <v>1150</v>
      </c>
      <c r="P118" s="78"/>
    </row>
    <row r="119" spans="1:16" s="7" customFormat="1" ht="24.75" customHeight="1" outlineLevel="1" x14ac:dyDescent="0.25">
      <c r="A119" s="143">
        <v>6</v>
      </c>
      <c r="B119" s="160" t="s">
        <v>2665</v>
      </c>
      <c r="C119" s="162" t="s">
        <v>31</v>
      </c>
      <c r="D119" s="63"/>
      <c r="E119" s="144"/>
      <c r="F119" s="144"/>
      <c r="G119" s="159" t="str">
        <f t="shared" si="5"/>
        <v/>
      </c>
      <c r="H119" s="64"/>
      <c r="I119" s="63"/>
      <c r="J119" s="63"/>
      <c r="K119" s="122"/>
      <c r="L119" s="99" t="str">
        <f>+IF(AND(K119&gt;0,O119="Ejecución"),(K119/877802)*Tabla28[[#This Row],[% participación]],IF(AND(K119&gt;0,O119&lt;&gt;"Ejecución"),"-",""))</f>
        <v/>
      </c>
      <c r="M119" s="65"/>
      <c r="N119" s="172"/>
      <c r="O119" s="161" t="s">
        <v>1150</v>
      </c>
      <c r="P119" s="78"/>
    </row>
    <row r="120" spans="1:16" s="7" customFormat="1" ht="24.75" customHeight="1" outlineLevel="1" x14ac:dyDescent="0.25">
      <c r="A120" s="143">
        <v>7</v>
      </c>
      <c r="B120" s="160" t="s">
        <v>2665</v>
      </c>
      <c r="C120" s="162" t="s">
        <v>31</v>
      </c>
      <c r="D120" s="63"/>
      <c r="E120" s="144"/>
      <c r="F120" s="144"/>
      <c r="G120" s="159" t="str">
        <f t="shared" si="5"/>
        <v/>
      </c>
      <c r="H120" s="64"/>
      <c r="I120" s="63"/>
      <c r="J120" s="63"/>
      <c r="K120" s="122"/>
      <c r="L120" s="99" t="str">
        <f>+IF(AND(K120&gt;0,O120="Ejecución"),(K120/877802)*Tabla28[[#This Row],[% participación]],IF(AND(K120&gt;0,O120&lt;&gt;"Ejecución"),"-",""))</f>
        <v/>
      </c>
      <c r="M120" s="65"/>
      <c r="N120" s="172"/>
      <c r="O120" s="161" t="s">
        <v>1150</v>
      </c>
      <c r="P120" s="78"/>
    </row>
    <row r="121" spans="1:16" s="7" customFormat="1" ht="24.75" customHeight="1" outlineLevel="1" x14ac:dyDescent="0.25">
      <c r="A121" s="143">
        <v>8</v>
      </c>
      <c r="B121" s="160" t="s">
        <v>2665</v>
      </c>
      <c r="C121" s="162" t="s">
        <v>31</v>
      </c>
      <c r="D121" s="63"/>
      <c r="E121" s="144"/>
      <c r="F121" s="144"/>
      <c r="G121" s="159" t="str">
        <f t="shared" si="5"/>
        <v/>
      </c>
      <c r="H121" s="101"/>
      <c r="I121" s="63"/>
      <c r="J121" s="63"/>
      <c r="K121" s="122"/>
      <c r="L121" s="99" t="str">
        <f>+IF(AND(K121&gt;0,O121="Ejecución"),(K121/877802)*Tabla28[[#This Row],[% participación]],IF(AND(K121&gt;0,O121&lt;&gt;"Ejecución"),"-",""))</f>
        <v/>
      </c>
      <c r="M121" s="65"/>
      <c r="N121" s="172"/>
      <c r="O121" s="161" t="s">
        <v>1150</v>
      </c>
      <c r="P121" s="78"/>
    </row>
    <row r="122" spans="1:16" s="7" customFormat="1" ht="24.75" customHeight="1" outlineLevel="1" x14ac:dyDescent="0.25">
      <c r="A122" s="143">
        <v>9</v>
      </c>
      <c r="B122" s="160" t="s">
        <v>2665</v>
      </c>
      <c r="C122" s="162" t="s">
        <v>31</v>
      </c>
      <c r="D122" s="63"/>
      <c r="E122" s="144"/>
      <c r="F122" s="144"/>
      <c r="G122" s="159" t="str">
        <f t="shared" si="5"/>
        <v/>
      </c>
      <c r="H122" s="64"/>
      <c r="I122" s="63"/>
      <c r="J122" s="63"/>
      <c r="K122" s="122"/>
      <c r="L122" s="99" t="str">
        <f>+IF(AND(K122&gt;0,O122="Ejecución"),(K122/877802)*Tabla28[[#This Row],[% participación]],IF(AND(K122&gt;0,O122&lt;&gt;"Ejecución"),"-",""))</f>
        <v/>
      </c>
      <c r="M122" s="65"/>
      <c r="N122" s="172"/>
      <c r="O122" s="161" t="s">
        <v>1150</v>
      </c>
      <c r="P122" s="78"/>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122"/>
      <c r="L123" s="99" t="str">
        <f>+IF(AND(K123&gt;0,O123="Ejecución"),(K123/877802)*Tabla28[[#This Row],[% participación]],IF(AND(K123&gt;0,O123&lt;&gt;"Ejecución"),"-",""))</f>
        <v/>
      </c>
      <c r="M123" s="65"/>
      <c r="N123" s="172"/>
      <c r="O123" s="161" t="s">
        <v>1150</v>
      </c>
      <c r="P123" s="78"/>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122"/>
      <c r="L124" s="99" t="str">
        <f>+IF(AND(K124&gt;0,O124="Ejecución"),(K124/877802)*Tabla28[[#This Row],[% participación]],IF(AND(K124&gt;0,O124&lt;&gt;"Ejecución"),"-",""))</f>
        <v/>
      </c>
      <c r="M124" s="65"/>
      <c r="N124" s="172" t="str">
        <f t="shared" ref="N124:N160" si="6">+IF(M124="No",1,IF(M124="Si","Ingrese %",""))</f>
        <v/>
      </c>
      <c r="O124" s="161" t="s">
        <v>1150</v>
      </c>
      <c r="P124" s="78"/>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122"/>
      <c r="L125" s="99" t="str">
        <f>+IF(AND(K125&gt;0,O125="Ejecución"),(K125/877802)*Tabla28[[#This Row],[% participación]],IF(AND(K125&gt;0,O125&lt;&gt;"Ejecución"),"-",""))</f>
        <v/>
      </c>
      <c r="M125" s="65"/>
      <c r="N125" s="172" t="str">
        <f t="shared" si="6"/>
        <v/>
      </c>
      <c r="O125" s="161" t="s">
        <v>1150</v>
      </c>
      <c r="P125" s="78"/>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122"/>
      <c r="L126" s="99" t="str">
        <f>+IF(AND(K126&gt;0,O126="Ejecución"),(K126/877802)*Tabla28[[#This Row],[% participación]],IF(AND(K126&gt;0,O126&lt;&gt;"Ejecución"),"-",""))</f>
        <v/>
      </c>
      <c r="M126" s="65"/>
      <c r="N126" s="172" t="str">
        <f t="shared" si="6"/>
        <v/>
      </c>
      <c r="O126" s="161" t="s">
        <v>1150</v>
      </c>
      <c r="P126" s="78"/>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122"/>
      <c r="L127" s="99" t="str">
        <f>+IF(AND(K127&gt;0,O127="Ejecución"),(K127/877802)*Tabla28[[#This Row],[% participación]],IF(AND(K127&gt;0,O127&lt;&gt;"Ejecución"),"-",""))</f>
        <v/>
      </c>
      <c r="M127" s="65"/>
      <c r="N127" s="172" t="str">
        <f t="shared" si="6"/>
        <v/>
      </c>
      <c r="O127" s="161" t="s">
        <v>1150</v>
      </c>
      <c r="P127" s="78"/>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122"/>
      <c r="L128" s="99" t="str">
        <f>+IF(AND(K128&gt;0,O128="Ejecución"),(K128/877802)*Tabla28[[#This Row],[% participación]],IF(AND(K128&gt;0,O128&lt;&gt;"Ejecución"),"-",""))</f>
        <v/>
      </c>
      <c r="M128" s="65"/>
      <c r="N128" s="172" t="str">
        <f t="shared" si="6"/>
        <v/>
      </c>
      <c r="O128" s="161" t="s">
        <v>1150</v>
      </c>
      <c r="P128" s="78"/>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122"/>
      <c r="L129" s="99" t="str">
        <f>+IF(AND(K129&gt;0,O129="Ejecución"),(K129/877802)*Tabla28[[#This Row],[% participación]],IF(AND(K129&gt;0,O129&lt;&gt;"Ejecución"),"-",""))</f>
        <v/>
      </c>
      <c r="M129" s="65"/>
      <c r="N129" s="172" t="str">
        <f t="shared" si="6"/>
        <v/>
      </c>
      <c r="O129" s="161" t="s">
        <v>1150</v>
      </c>
      <c r="P129" s="78"/>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122"/>
      <c r="L130" s="99" t="str">
        <f>+IF(AND(K130&gt;0,O130="Ejecución"),(K130/877802)*Tabla28[[#This Row],[% participación]],IF(AND(K130&gt;0,O130&lt;&gt;"Ejecución"),"-",""))</f>
        <v/>
      </c>
      <c r="M130" s="65"/>
      <c r="N130" s="172" t="str">
        <f t="shared" si="6"/>
        <v/>
      </c>
      <c r="O130" s="161" t="s">
        <v>1150</v>
      </c>
      <c r="P130" s="78"/>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122"/>
      <c r="L131" s="99" t="str">
        <f>+IF(AND(K131&gt;0,O131="Ejecución"),(K131/877802)*Tabla28[[#This Row],[% participación]],IF(AND(K131&gt;0,O131&lt;&gt;"Ejecución"),"-",""))</f>
        <v/>
      </c>
      <c r="M131" s="65"/>
      <c r="N131" s="172" t="str">
        <f t="shared" si="6"/>
        <v/>
      </c>
      <c r="O131" s="161" t="s">
        <v>1150</v>
      </c>
      <c r="P131" s="78"/>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122"/>
      <c r="L132" s="99" t="str">
        <f>+IF(AND(K132&gt;0,O132="Ejecución"),(K132/877802)*Tabla28[[#This Row],[% participación]],IF(AND(K132&gt;0,O132&lt;&gt;"Ejecución"),"-",""))</f>
        <v/>
      </c>
      <c r="M132" s="65"/>
      <c r="N132" s="172" t="str">
        <f t="shared" si="6"/>
        <v/>
      </c>
      <c r="O132" s="161" t="s">
        <v>1150</v>
      </c>
      <c r="P132" s="78"/>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122"/>
      <c r="L133" s="99" t="str">
        <f>+IF(AND(K133&gt;0,O133="Ejecución"),(K133/877802)*Tabla28[[#This Row],[% participación]],IF(AND(K133&gt;0,O133&lt;&gt;"Ejecución"),"-",""))</f>
        <v/>
      </c>
      <c r="M133" s="65"/>
      <c r="N133" s="172" t="str">
        <f t="shared" si="6"/>
        <v/>
      </c>
      <c r="O133" s="161" t="s">
        <v>1150</v>
      </c>
      <c r="P133" s="78"/>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122"/>
      <c r="L134" s="99" t="str">
        <f>+IF(AND(K134&gt;0,O134="Ejecución"),(K134/877802)*Tabla28[[#This Row],[% participación]],IF(AND(K134&gt;0,O134&lt;&gt;"Ejecución"),"-",""))</f>
        <v/>
      </c>
      <c r="M134" s="65"/>
      <c r="N134" s="172" t="str">
        <f t="shared" si="6"/>
        <v/>
      </c>
      <c r="O134" s="161" t="s">
        <v>1150</v>
      </c>
      <c r="P134" s="78"/>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122"/>
      <c r="L135" s="99" t="str">
        <f>+IF(AND(K135&gt;0,O135="Ejecución"),(K135/877802)*Tabla28[[#This Row],[% participación]],IF(AND(K135&gt;0,O135&lt;&gt;"Ejecución"),"-",""))</f>
        <v/>
      </c>
      <c r="M135" s="65"/>
      <c r="N135" s="172" t="str">
        <f t="shared" si="6"/>
        <v/>
      </c>
      <c r="O135" s="161" t="s">
        <v>1150</v>
      </c>
      <c r="P135" s="78"/>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122"/>
      <c r="L136" s="99" t="str">
        <f>+IF(AND(K136&gt;0,O136="Ejecución"),(K136/877802)*Tabla28[[#This Row],[% participación]],IF(AND(K136&gt;0,O136&lt;&gt;"Ejecución"),"-",""))</f>
        <v/>
      </c>
      <c r="M136" s="65"/>
      <c r="N136" s="172" t="str">
        <f t="shared" si="6"/>
        <v/>
      </c>
      <c r="O136" s="161" t="s">
        <v>1150</v>
      </c>
      <c r="P136" s="78"/>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122"/>
      <c r="L137" s="99" t="str">
        <f>+IF(AND(K137&gt;0,O137="Ejecución"),(K137/877802)*Tabla28[[#This Row],[% participación]],IF(AND(K137&gt;0,O137&lt;&gt;"Ejecución"),"-",""))</f>
        <v/>
      </c>
      <c r="M137" s="65"/>
      <c r="N137" s="172" t="str">
        <f t="shared" si="6"/>
        <v/>
      </c>
      <c r="O137" s="161" t="s">
        <v>1150</v>
      </c>
      <c r="P137" s="78"/>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122"/>
      <c r="L138" s="99" t="str">
        <f>+IF(AND(K138&gt;0,O138="Ejecución"),(K138/877802)*Tabla28[[#This Row],[% participación]],IF(AND(K138&gt;0,O138&lt;&gt;"Ejecución"),"-",""))</f>
        <v/>
      </c>
      <c r="M138" s="65"/>
      <c r="N138" s="172" t="str">
        <f t="shared" si="6"/>
        <v/>
      </c>
      <c r="O138" s="161" t="s">
        <v>1150</v>
      </c>
      <c r="P138" s="78"/>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122"/>
      <c r="L139" s="99" t="str">
        <f>+IF(AND(K139&gt;0,O139="Ejecución"),(K139/877802)*Tabla28[[#This Row],[% participación]],IF(AND(K139&gt;0,O139&lt;&gt;"Ejecución"),"-",""))</f>
        <v/>
      </c>
      <c r="M139" s="65"/>
      <c r="N139" s="172" t="str">
        <f t="shared" si="6"/>
        <v/>
      </c>
      <c r="O139" s="161" t="s">
        <v>1150</v>
      </c>
      <c r="P139" s="78"/>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122"/>
      <c r="L140" s="99" t="str">
        <f>+IF(AND(K140&gt;0,O140="Ejecución"),(K140/877802)*Tabla28[[#This Row],[% participación]],IF(AND(K140&gt;0,O140&lt;&gt;"Ejecución"),"-",""))</f>
        <v/>
      </c>
      <c r="M140" s="65"/>
      <c r="N140" s="172" t="str">
        <f t="shared" si="6"/>
        <v/>
      </c>
      <c r="O140" s="161" t="s">
        <v>1150</v>
      </c>
      <c r="P140" s="78"/>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122"/>
      <c r="L141" s="99" t="str">
        <f>+IF(AND(K141&gt;0,O141="Ejecución"),(K141/877802)*Tabla28[[#This Row],[% participación]],IF(AND(K141&gt;0,O141&lt;&gt;"Ejecución"),"-",""))</f>
        <v/>
      </c>
      <c r="M141" s="65"/>
      <c r="N141" s="172" t="str">
        <f t="shared" si="6"/>
        <v/>
      </c>
      <c r="O141" s="161" t="s">
        <v>1150</v>
      </c>
      <c r="P141" s="78"/>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122"/>
      <c r="L142" s="99" t="str">
        <f>+IF(AND(K142&gt;0,O142="Ejecución"),(K142/877802)*Tabla28[[#This Row],[% participación]],IF(AND(K142&gt;0,O142&lt;&gt;"Ejecución"),"-",""))</f>
        <v/>
      </c>
      <c r="M142" s="65"/>
      <c r="N142" s="172" t="str">
        <f t="shared" si="6"/>
        <v/>
      </c>
      <c r="O142" s="161" t="s">
        <v>1150</v>
      </c>
      <c r="P142" s="78"/>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122"/>
      <c r="L143" s="99" t="str">
        <f>+IF(AND(K143&gt;0,O143="Ejecución"),(K143/877802)*Tabla28[[#This Row],[% participación]],IF(AND(K143&gt;0,O143&lt;&gt;"Ejecución"),"-",""))</f>
        <v/>
      </c>
      <c r="M143" s="65"/>
      <c r="N143" s="172" t="str">
        <f t="shared" si="6"/>
        <v/>
      </c>
      <c r="O143" s="161" t="s">
        <v>1150</v>
      </c>
      <c r="P143" s="78"/>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122"/>
      <c r="L144" s="99" t="str">
        <f>+IF(AND(K144&gt;0,O144="Ejecución"),(K144/877802)*Tabla28[[#This Row],[% participación]],IF(AND(K144&gt;0,O144&lt;&gt;"Ejecución"),"-",""))</f>
        <v/>
      </c>
      <c r="M144" s="65"/>
      <c r="N144" s="172" t="str">
        <f t="shared" si="6"/>
        <v/>
      </c>
      <c r="O144" s="161" t="s">
        <v>1150</v>
      </c>
      <c r="P144" s="78"/>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122"/>
      <c r="L145" s="99" t="str">
        <f>+IF(AND(K145&gt;0,O145="Ejecución"),(K145/877802)*Tabla28[[#This Row],[% participación]],IF(AND(K145&gt;0,O145&lt;&gt;"Ejecución"),"-",""))</f>
        <v/>
      </c>
      <c r="M145" s="65"/>
      <c r="N145" s="172" t="str">
        <f t="shared" si="6"/>
        <v/>
      </c>
      <c r="O145" s="161" t="s">
        <v>1150</v>
      </c>
      <c r="P145" s="78"/>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122"/>
      <c r="L146" s="99" t="str">
        <f>+IF(AND(K146&gt;0,O146="Ejecución"),(K146/877802)*Tabla28[[#This Row],[% participación]],IF(AND(K146&gt;0,O146&lt;&gt;"Ejecución"),"-",""))</f>
        <v/>
      </c>
      <c r="M146" s="65"/>
      <c r="N146" s="172" t="str">
        <f t="shared" si="6"/>
        <v/>
      </c>
      <c r="O146" s="161" t="s">
        <v>1150</v>
      </c>
      <c r="P146" s="78"/>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122"/>
      <c r="L147" s="99" t="str">
        <f>+IF(AND(K147&gt;0,O147="Ejecución"),(K147/877802)*Tabla28[[#This Row],[% participación]],IF(AND(K147&gt;0,O147&lt;&gt;"Ejecución"),"-",""))</f>
        <v/>
      </c>
      <c r="M147" s="65"/>
      <c r="N147" s="172" t="str">
        <f t="shared" si="6"/>
        <v/>
      </c>
      <c r="O147" s="161" t="s">
        <v>1150</v>
      </c>
      <c r="P147" s="78"/>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122"/>
      <c r="L148" s="99" t="str">
        <f>+IF(AND(K148&gt;0,O148="Ejecución"),(K148/877802)*Tabla28[[#This Row],[% participación]],IF(AND(K148&gt;0,O148&lt;&gt;"Ejecución"),"-",""))</f>
        <v/>
      </c>
      <c r="M148" s="65"/>
      <c r="N148" s="172" t="str">
        <f t="shared" si="6"/>
        <v/>
      </c>
      <c r="O148" s="161" t="s">
        <v>1150</v>
      </c>
      <c r="P148" s="78"/>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122"/>
      <c r="L149" s="99" t="str">
        <f>+IF(AND(K149&gt;0,O149="Ejecución"),(K149/877802)*Tabla28[[#This Row],[% participación]],IF(AND(K149&gt;0,O149&lt;&gt;"Ejecución"),"-",""))</f>
        <v/>
      </c>
      <c r="M149" s="65"/>
      <c r="N149" s="172" t="str">
        <f t="shared" si="6"/>
        <v/>
      </c>
      <c r="O149" s="161" t="s">
        <v>1150</v>
      </c>
      <c r="P149" s="78"/>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122"/>
      <c r="L150" s="99" t="str">
        <f>+IF(AND(K150&gt;0,O150="Ejecución"),(K150/877802)*Tabla28[[#This Row],[% participación]],IF(AND(K150&gt;0,O150&lt;&gt;"Ejecución"),"-",""))</f>
        <v/>
      </c>
      <c r="M150" s="65"/>
      <c r="N150" s="172" t="str">
        <f t="shared" si="6"/>
        <v/>
      </c>
      <c r="O150" s="161" t="s">
        <v>1150</v>
      </c>
      <c r="P150" s="78"/>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122"/>
      <c r="L151" s="99" t="str">
        <f>+IF(AND(K151&gt;0,O151="Ejecución"),(K151/877802)*Tabla28[[#This Row],[% participación]],IF(AND(K151&gt;0,O151&lt;&gt;"Ejecución"),"-",""))</f>
        <v/>
      </c>
      <c r="M151" s="65"/>
      <c r="N151" s="172" t="str">
        <f t="shared" si="6"/>
        <v/>
      </c>
      <c r="O151" s="161" t="s">
        <v>1150</v>
      </c>
      <c r="P151" s="78"/>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122"/>
      <c r="L152" s="99" t="str">
        <f>+IF(AND(K152&gt;0,O152="Ejecución"),(K152/877802)*Tabla28[[#This Row],[% participación]],IF(AND(K152&gt;0,O152&lt;&gt;"Ejecución"),"-",""))</f>
        <v/>
      </c>
      <c r="M152" s="65"/>
      <c r="N152" s="172" t="str">
        <f t="shared" si="6"/>
        <v/>
      </c>
      <c r="O152" s="161" t="s">
        <v>1150</v>
      </c>
      <c r="P152" s="78"/>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122"/>
      <c r="L153" s="99" t="str">
        <f>+IF(AND(K153&gt;0,O153="Ejecución"),(K153/877802)*Tabla28[[#This Row],[% participación]],IF(AND(K153&gt;0,O153&lt;&gt;"Ejecución"),"-",""))</f>
        <v/>
      </c>
      <c r="M153" s="65"/>
      <c r="N153" s="172" t="str">
        <f t="shared" si="6"/>
        <v/>
      </c>
      <c r="O153" s="161" t="s">
        <v>1150</v>
      </c>
      <c r="P153" s="78"/>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122"/>
      <c r="L154" s="99" t="str">
        <f>+IF(AND(K154&gt;0,O154="Ejecución"),(K154/877802)*Tabla28[[#This Row],[% participación]],IF(AND(K154&gt;0,O154&lt;&gt;"Ejecución"),"-",""))</f>
        <v/>
      </c>
      <c r="M154" s="65"/>
      <c r="N154" s="172" t="str">
        <f t="shared" si="6"/>
        <v/>
      </c>
      <c r="O154" s="161" t="s">
        <v>1150</v>
      </c>
      <c r="P154" s="78"/>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122"/>
      <c r="L155" s="99" t="str">
        <f>+IF(AND(K155&gt;0,O155="Ejecución"),(K155/877802)*Tabla28[[#This Row],[% participación]],IF(AND(K155&gt;0,O155&lt;&gt;"Ejecución"),"-",""))</f>
        <v/>
      </c>
      <c r="M155" s="65"/>
      <c r="N155" s="172" t="str">
        <f t="shared" si="6"/>
        <v/>
      </c>
      <c r="O155" s="161" t="s">
        <v>1150</v>
      </c>
      <c r="P155" s="78"/>
    </row>
    <row r="156" spans="1:16" s="7" customFormat="1" ht="24" customHeight="1" outlineLevel="1" x14ac:dyDescent="0.25">
      <c r="A156" s="143">
        <v>43</v>
      </c>
      <c r="B156" s="160" t="s">
        <v>2665</v>
      </c>
      <c r="C156" s="162" t="s">
        <v>31</v>
      </c>
      <c r="D156" s="63"/>
      <c r="E156" s="144"/>
      <c r="F156" s="144"/>
      <c r="G156" s="159" t="str">
        <f t="shared" si="5"/>
        <v/>
      </c>
      <c r="H156" s="64"/>
      <c r="I156" s="63"/>
      <c r="J156" s="63"/>
      <c r="K156" s="122"/>
      <c r="L156" s="99" t="str">
        <f>+IF(AND(K156&gt;0,O156="Ejecución"),(K156/877802)*Tabla28[[#This Row],[% participación]],IF(AND(K156&gt;0,O156&lt;&gt;"Ejecución"),"-",""))</f>
        <v/>
      </c>
      <c r="M156" s="65"/>
      <c r="N156" s="172" t="str">
        <f t="shared" si="6"/>
        <v/>
      </c>
      <c r="O156" s="161" t="s">
        <v>1150</v>
      </c>
      <c r="P156" s="78"/>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122"/>
      <c r="L157" s="99" t="str">
        <f>+IF(AND(K157&gt;0,O157="Ejecución"),(K157/877802)*Tabla28[[#This Row],[% participación]],IF(AND(K157&gt;0,O157&lt;&gt;"Ejecución"),"-",""))</f>
        <v/>
      </c>
      <c r="M157" s="65"/>
      <c r="N157" s="172" t="str">
        <f t="shared" si="6"/>
        <v/>
      </c>
      <c r="O157" s="161" t="s">
        <v>1150</v>
      </c>
      <c r="P157" s="78"/>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122"/>
      <c r="L158" s="99" t="str">
        <f>+IF(AND(K158&gt;0,O158="Ejecución"),(K158/877802)*Tabla28[[#This Row],[% participación]],IF(AND(K158&gt;0,O158&lt;&gt;"Ejecución"),"-",""))</f>
        <v/>
      </c>
      <c r="M158" s="65"/>
      <c r="N158" s="172" t="str">
        <f t="shared" si="6"/>
        <v/>
      </c>
      <c r="O158" s="161" t="s">
        <v>1150</v>
      </c>
      <c r="P158" s="78"/>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122"/>
      <c r="L159" s="99" t="str">
        <f>+IF(AND(K159&gt;0,O159="Ejecución"),(K159/877802)*Tabla28[[#This Row],[% participación]],IF(AND(K159&gt;0,O159&lt;&gt;"Ejecución"),"-",""))</f>
        <v/>
      </c>
      <c r="M159" s="65"/>
      <c r="N159" s="172" t="str">
        <f t="shared" si="6"/>
        <v/>
      </c>
      <c r="O159" s="161" t="s">
        <v>1150</v>
      </c>
      <c r="P159" s="78"/>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122"/>
      <c r="L160" s="99" t="str">
        <f>+IF(AND(K160&gt;0,O160="Ejecución"),(K160/877802)*Tabla28[[#This Row],[% participación]],IF(AND(K160&gt;0,O160&lt;&gt;"Ejecución"),"-",""))</f>
        <v/>
      </c>
      <c r="M160" s="65"/>
      <c r="N160" s="172" t="str">
        <f t="shared" si="6"/>
        <v/>
      </c>
      <c r="O160" s="161" t="s">
        <v>1150</v>
      </c>
      <c r="P160" s="78"/>
    </row>
    <row r="161" spans="1:28" ht="23.1" customHeight="1" thickBot="1" x14ac:dyDescent="0.3">
      <c r="O161" s="174" t="str">
        <f>HYPERLINK("#MI_Oferente_Singular!A1","INICIO")</f>
        <v>INICIO</v>
      </c>
    </row>
    <row r="162" spans="1:28" s="19" customFormat="1" ht="31.7" customHeight="1" thickBot="1" x14ac:dyDescent="0.3">
      <c r="A162" s="179" t="s">
        <v>13</v>
      </c>
      <c r="B162" s="180"/>
      <c r="C162" s="180"/>
      <c r="D162" s="180"/>
      <c r="E162" s="181"/>
      <c r="F162" s="180" t="s">
        <v>15</v>
      </c>
      <c r="G162" s="180"/>
      <c r="H162" s="180"/>
      <c r="I162" s="179" t="s">
        <v>16</v>
      </c>
      <c r="J162" s="180"/>
      <c r="K162" s="180"/>
      <c r="L162" s="180"/>
      <c r="M162" s="180"/>
      <c r="N162" s="180"/>
      <c r="O162" s="181"/>
      <c r="P162" s="75"/>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6"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6" t="s">
        <v>26</v>
      </c>
      <c r="E167" s="8"/>
      <c r="F167" s="5"/>
      <c r="G167" s="106" t="s">
        <v>26</v>
      </c>
      <c r="I167" s="245" t="s">
        <v>2643</v>
      </c>
      <c r="J167" s="246"/>
      <c r="K167" s="246"/>
      <c r="L167" s="246"/>
      <c r="M167" s="246"/>
      <c r="N167" s="246"/>
      <c r="O167" s="247"/>
      <c r="U167" s="51"/>
    </row>
    <row r="168" spans="1:28" x14ac:dyDescent="0.25">
      <c r="A168" s="9"/>
      <c r="B168" s="222" t="s">
        <v>2658</v>
      </c>
      <c r="C168" s="222"/>
      <c r="D168" s="222"/>
      <c r="E168" s="8"/>
      <c r="F168" s="5"/>
      <c r="H168" s="80" t="s">
        <v>2657</v>
      </c>
      <c r="I168" s="245"/>
      <c r="J168" s="246"/>
      <c r="K168" s="246"/>
      <c r="L168" s="246"/>
      <c r="M168" s="246"/>
      <c r="N168" s="246"/>
      <c r="O168" s="247"/>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7" customHeight="1" thickBot="1" x14ac:dyDescent="0.3">
      <c r="A172" s="179" t="s">
        <v>2668</v>
      </c>
      <c r="B172" s="180"/>
      <c r="C172" s="180"/>
      <c r="D172" s="180"/>
      <c r="E172" s="180"/>
      <c r="F172" s="180"/>
      <c r="G172" s="180"/>
      <c r="H172" s="180"/>
      <c r="I172" s="180"/>
      <c r="J172" s="180"/>
      <c r="K172" s="180"/>
      <c r="L172" s="180"/>
      <c r="M172" s="180"/>
      <c r="N172" s="180"/>
      <c r="O172" s="181"/>
      <c r="P172" s="75"/>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1.0000000000000001E-5</v>
      </c>
      <c r="G179" s="164">
        <f>IF(F179&gt;0,SUM(E179+F179),"")</f>
        <v>2.001E-2</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5">
        <f>+SUM(G179:G182)</f>
        <v>2.001E-2</v>
      </c>
      <c r="D185" s="90" t="s">
        <v>2628</v>
      </c>
      <c r="E185" s="93">
        <f>+(C185*SUM(K20:K35))</f>
        <v>16742933.443080001</v>
      </c>
      <c r="F185" s="91"/>
      <c r="G185" s="92"/>
      <c r="H185" s="87"/>
      <c r="I185" s="89" t="s">
        <v>2627</v>
      </c>
      <c r="J185" s="165">
        <f>+SUM(M179:M183)</f>
        <v>0.02</v>
      </c>
      <c r="K185" s="201" t="s">
        <v>2628</v>
      </c>
      <c r="L185" s="201"/>
      <c r="M185" s="93">
        <f>+J185*(SUM(K20:K35))</f>
        <v>16734566.16</v>
      </c>
      <c r="N185" s="94"/>
      <c r="O185" s="95"/>
    </row>
    <row r="186" spans="1:28" ht="15.75" thickBot="1" x14ac:dyDescent="0.3">
      <c r="A186" s="10"/>
      <c r="B186" s="96"/>
      <c r="C186" s="96"/>
      <c r="D186" s="96"/>
      <c r="E186" s="96"/>
      <c r="F186" s="96"/>
      <c r="G186" s="96"/>
      <c r="H186" s="96"/>
      <c r="I186" s="167" t="s">
        <v>2673</v>
      </c>
      <c r="J186" s="96"/>
      <c r="K186" s="96"/>
      <c r="L186" s="96"/>
      <c r="M186" s="96"/>
      <c r="N186" s="97"/>
      <c r="O186" s="98"/>
    </row>
    <row r="187" spans="1:28" ht="8.25" customHeight="1" thickBot="1" x14ac:dyDescent="0.3"/>
    <row r="188" spans="1:28" s="19" customFormat="1" ht="31.7" customHeight="1" thickBot="1" x14ac:dyDescent="0.3">
      <c r="A188" s="179" t="s">
        <v>18</v>
      </c>
      <c r="B188" s="180"/>
      <c r="C188" s="180"/>
      <c r="D188" s="180"/>
      <c r="E188" s="180"/>
      <c r="F188" s="180"/>
      <c r="G188" s="180"/>
      <c r="H188" s="180"/>
      <c r="I188" s="180"/>
      <c r="J188" s="180"/>
      <c r="K188" s="180"/>
      <c r="L188" s="180"/>
      <c r="M188" s="180"/>
      <c r="N188" s="180"/>
      <c r="O188" s="181"/>
      <c r="P188" s="75"/>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42356</v>
      </c>
      <c r="D193" s="5"/>
      <c r="E193" s="125">
        <v>1377</v>
      </c>
      <c r="F193" s="5"/>
      <c r="G193" s="5"/>
      <c r="H193" s="146" t="s">
        <v>2757</v>
      </c>
      <c r="J193" s="5"/>
      <c r="K193" s="126">
        <v>38096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7" customHeight="1" thickBot="1" x14ac:dyDescent="0.3">
      <c r="A197" s="179" t="s">
        <v>29</v>
      </c>
      <c r="B197" s="180"/>
      <c r="C197" s="180"/>
      <c r="D197" s="180"/>
      <c r="E197" s="180"/>
      <c r="F197" s="180"/>
      <c r="G197" s="180"/>
      <c r="H197" s="180"/>
      <c r="I197" s="180"/>
      <c r="J197" s="180"/>
      <c r="K197" s="180"/>
      <c r="L197" s="180"/>
      <c r="M197" s="180"/>
      <c r="N197" s="180"/>
      <c r="O197" s="181"/>
      <c r="P197" s="75"/>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47" t="s">
        <v>2758</v>
      </c>
      <c r="J211" s="27" t="s">
        <v>2622</v>
      </c>
      <c r="K211" s="147" t="s">
        <v>2760</v>
      </c>
      <c r="L211" s="21"/>
      <c r="M211" s="21"/>
      <c r="N211" s="21"/>
      <c r="O211" s="8"/>
    </row>
    <row r="212" spans="1:15" x14ac:dyDescent="0.25">
      <c r="A212" s="9"/>
      <c r="B212" s="27" t="s">
        <v>2619</v>
      </c>
      <c r="C212" s="146" t="s">
        <v>2757</v>
      </c>
      <c r="D212" s="21"/>
      <c r="G212" s="27" t="s">
        <v>2621</v>
      </c>
      <c r="H212" s="147" t="s">
        <v>2759</v>
      </c>
      <c r="J212" s="27" t="s">
        <v>2623</v>
      </c>
      <c r="K212" s="146" t="s">
        <v>2761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4:D160 M124:M160 G114:G121 L106:L107 G124:J160 L89:L90 G48:G90 B89:B90 G122 G12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4fb10211-09fb-4e80-9f0b-184718d5d98c"/>
    <ds:schemaRef ds:uri="http://www.w3.org/XML/1998/namespace"/>
    <ds:schemaRef ds:uri="a65d333d-5b59-4810-bc94-b80d9325abbc"/>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2020-12-29T18:35:51Z</cp:lastPrinted>
  <dcterms:created xsi:type="dcterms:W3CDTF">2020-10-14T21:57:42Z</dcterms:created>
  <dcterms:modified xsi:type="dcterms:W3CDTF">2020-12-29T19:20:21Z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