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DOCUMENTOS GENERAL 2020\DOCUMENTOS GRAN COLOMBIA 2020\MANIFESTACIONES DE INTERES CDI Y FAMILIAR DICIEMBRE 2020\769\"/>
    </mc:Choice>
  </mc:AlternateContent>
  <xr:revisionPtr revIDLastSave="0" documentId="13_ncr:1_{86218FA3-99D0-41A0-BFD9-3AE2DBE5552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<sst xmlns="http://schemas.openxmlformats.org/spreadsheetml/2006/main" count="3367" uniqueCount="2737">
  <si>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</si>
  <si>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</si>
  <si>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</si>
  <si>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</si>
  <si>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</si>
  <si>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</si>
  <si>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</si>
  <si>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</si>
  <si>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</si>
  <si>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</si>
  <si>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</si>
  <si>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</si>
  <si>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</si>
  <si>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</si>
  <si>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</si>
  <si>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</si>
  <si>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</si>
  <si>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</si>
  <si>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</si>
  <si>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</si>
  <si>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</si>
  <si>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</si>
  <si>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</si>
  <si>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</si>
  <si>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</si>
  <si>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</si>
  <si>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</si>
  <si>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</si>
  <si>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</si>
  <si>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</si>
  <si>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</si>
  <si>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</si>
  <si>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</si>
  <si>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</si>
  <si>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</si>
  <si>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</si>
  <si>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</si>
  <si>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</si>
  <si>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</si>
  <si>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</si>
  <si>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</si>
  <si>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</si>
  <si>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</si>
  <si>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</si>
  <si>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</si>
  <si>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</si>
  <si>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</si>
  <si>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</si>
  <si>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</si>
  <si>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</si>
  <si>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</si>
  <si>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</si>
  <si>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</si>
  <si>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</si>
  <si>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</si>
  <si>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</si>
  <si>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</si>
  <si>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</si>
  <si>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</si>
  <si>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</si>
  <si>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</si>
  <si>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</si>
  <si>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</si>
  <si>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</si>
  <si>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</si>
  <si>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</si>
  <si>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</si>
  <si>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</si>
  <si>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</si>
  <si>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</si>
  <si>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</si>
  <si>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</si>
  <si>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</si>
  <si>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</si>
  <si>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</si>
  <si>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</si>
  <si>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</si>
  <si>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</si>
  <si>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</si>
  <si>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</si>
  <si>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</si>
  <si>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</si>
  <si>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</si>
  <si>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</si>
  <si>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</si>
  <si>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</si>
  <si>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</si>
  <si>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</si>
  <si>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</si>
  <si>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</si>
  <si>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</si>
  <si>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</si>
  <si>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</si>
  <si>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</si>
  <si>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</si>
  <si>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</si>
  <si>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</si>
  <si>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</si>
  <si>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</si>
  <si>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</si>
  <si>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</si>
  <si>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</si>
  <si>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</si>
  <si>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</si>
  <si>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</si>
  <si>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</si>
  <si>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</si>
  <si>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</si>
  <si>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</si>
  <si>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</si>
  <si>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</si>
  <si>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</si>
  <si>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</si>
  <si>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</si>
  <si>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</si>
  <si>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</si>
  <si>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</si>
  <si>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</si>
  <si>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</si>
  <si>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</si>
  <si>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</si>
  <si>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</si>
  <si>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</si>
  <si>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</si>
  <si>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</si>
  <si>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</si>
  <si>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</si>
  <si>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</si>
  <si>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</si>
  <si>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</si>
  <si>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</si>
  <si>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</si>
  <si>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</si>
  <si>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</si>
  <si>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</si>
  <si>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</si>
  <si>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</si>
  <si>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</si>
  <si>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</si>
  <si>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</si>
  <si>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</si>
  <si>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</si>
  <si>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</si>
  <si>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</si>
  <si>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</si>
  <si>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</si>
  <si>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</si>
  <si>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</si>
  <si>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</si>
  <si>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</si>
  <si>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</si>
  <si>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</si>
  <si>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</si>
  <si>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</si>
  <si>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</si>
  <si>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</si>
  <si>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</si>
  <si>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</si>
  <si>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</si>
  <si>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</si>
  <si>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</si>
  <si>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</si>
  <si>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</si>
  <si>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</si>
  <si>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</si>
  <si>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</si>
  <si>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</si>
  <si>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</si>
  <si>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</si>
  <si>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</si>
  <si>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</si>
  <si>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</si>
  <si>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</si>
  <si>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</si>
  <si>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</si>
  <si>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</si>
  <si>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</si>
  <si>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</si>
  <si>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</si>
  <si>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</si>
  <si>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</si>
  <si>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</si>
  <si>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</si>
  <si>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</si>
  <si>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</si>
  <si>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</si>
  <si>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</si>
  <si>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</si>
  <si>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</si>
  <si>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</si>
  <si>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</si>
  <si>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</si>
  <si>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</si>
  <si>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</si>
  <si>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</si>
  <si>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</si>
  <si>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</si>
  <si>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</si>
  <si>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</si>
  <si>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</si>
  <si>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</si>
  <si>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</si>
  <si>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</si>
  <si>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</si>
  <si>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</si>
  <si>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</si>
  <si>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</si>
  <si>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</si>
  <si>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</si>
  <si>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</si>
  <si>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</si>
  <si>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</si>
  <si>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</si>
  <si>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</si>
  <si>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</si>
  <si>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</si>
  <si>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</si>
  <si>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</si>
  <si>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</si>
  <si>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</si>
  <si>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</si>
  <si>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</si>
  <si>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</si>
  <si>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</si>
  <si>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</si>
  <si>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</si>
  <si>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</si>
  <si>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</si>
  <si>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</si>
  <si>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</si>
  <si>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</si>
  <si>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</si>
  <si>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</si>
  <si>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</si>
  <si>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</si>
  <si>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</si>
  <si>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</si>
  <si>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</si>
  <si>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</si>
  <si>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</si>
  <si>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</si>
  <si>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</si>
  <si>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</si>
  <si>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</si>
  <si>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</si>
  <si>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</si>
  <si>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</si>
  <si>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</si>
  <si>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</si>
  <si>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</si>
  <si>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</si>
  <si>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</si>
  <si>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</si>
  <si>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</si>
  <si>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</si>
  <si>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</si>
  <si>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</si>
  <si>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</si>
  <si>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</si>
  <si>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</si>
  <si>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</si>
  <si>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</si>
  <si>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</si>
  <si>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</si>
  <si>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</si>
  <si>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</si>
  <si>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</si>
  <si>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</si>
  <si>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</si>
  <si>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</si>
  <si>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</si>
  <si>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</si>
  <si>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</si>
  <si>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</si>
  <si>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</si>
  <si>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</si>
  <si>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</si>
  <si>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</si>
  <si>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</si>
  <si>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</si>
  <si>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</si>
  <si>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</si>
  <si>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</si>
  <si>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</si>
  <si>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</si>
  <si>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</si>
  <si>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</si>
  <si>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</si>
  <si>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</si>
  <si>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</si>
  <si>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</si>
  <si>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</si>
  <si>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</si>
  <si>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</si>
  <si>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</si>
  <si>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</si>
  <si>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</si>
  <si>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</si>
  <si>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</si>
  <si>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</si>
  <si>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</si>
  <si>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</si>
  <si>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</si>
  <si>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</si>
  <si>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</si>
  <si>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</si>
  <si>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</si>
  <si>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</si>
  <si>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</si>
  <si>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</si>
  <si>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</si>
  <si>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</si>
  <si>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</si>
  <si>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</si>
  <si>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</si>
  <si>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</si>
  <si>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</si>
  <si>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</si>
  <si>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</si>
  <si>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</si>
  <si>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</si>
  <si>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</si>
  <si>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</si>
  <si>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</si>
  <si>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</si>
  <si>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</si>
  <si>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</si>
  <si>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</si>
  <si>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</si>
  <si>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</si>
  <si>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</si>
  <si>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</si>
  <si>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</si>
  <si>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</si>
  <si>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</si>
  <si>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</si>
  <si>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</si>
  <si>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</si>
  <si>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</si>
  <si>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</si>
  <si>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</si>
  <si>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</si>
  <si>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</si>
  <si>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</si>
  <si>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</si>
  <si>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</si>
  <si>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</si>
  <si>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</si>
  <si>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</si>
  <si>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</si>
  <si>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</si>
  <si>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</si>
  <si>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</si>
  <si>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</si>
  <si>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</si>
  <si>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</si>
  <si>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</si>
  <si>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</si>
  <si>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</si>
  <si>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</si>
  <si>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</si>
  <si>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</si>
  <si>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</si>
  <si>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</si>
  <si>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</si>
  <si>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</si>
  <si>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</si>
  <si>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</si>
  <si>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</si>
  <si>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</si>
  <si>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</si>
  <si>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</si>
  <si>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</si>
  <si>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</si>
  <si>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</si>
  <si>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</si>
  <si>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</si>
  <si>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</si>
  <si>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</si>
  <si>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</si>
  <si>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</si>
  <si>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</si>
  <si>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</si>
  <si>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</si>
  <si>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</si>
  <si>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</si>
  <si>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</si>
  <si>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</si>
  <si>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</si>
  <si>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</si>
  <si>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</si>
  <si>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</si>
  <si>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</si>
  <si>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</si>
  <si>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</si>
  <si>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</si>
  <si>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</si>
  <si>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</si>
  <si>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</si>
  <si>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</si>
  <si>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</si>
  <si>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</si>
  <si>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</si>
  <si>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</si>
  <si>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</si>
  <si>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</si>
  <si>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</si>
  <si>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</si>
  <si>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</si>
  <si>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</si>
  <si>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</si>
  <si>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</si>
  <si>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</si>
  <si>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</si>
  <si>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</si>
  <si>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</si>
  <si>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</si>
  <si>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</si>
  <si>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</si>
  <si>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</si>
  <si>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</si>
  <si>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</si>
  <si>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</si>
  <si>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</si>
  <si>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</si>
  <si>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</si>
  <si>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</si>
  <si>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</si>
  <si>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</si>
  <si>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</si>
  <si>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</si>
  <si>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</si>
  <si>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</si>
  <si>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</si>
  <si>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</si>
  <si>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</si>
  <si>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</si>
  <si>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</si>
  <si>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</si>
  <si>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</si>
  <si>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</si>
  <si>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</si>
  <si>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</si>
  <si>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</si>
  <si>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</si>
  <si>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</si>
  <si>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</si>
  <si>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</si>
  <si>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</si>
  <si>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</si>
  <si>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</si>
  <si>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</si>
  <si>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</si>
  <si>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</si>
  <si>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</si>
  <si>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</si>
  <si>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</si>
  <si>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</si>
  <si>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</si>
  <si>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</si>
  <si>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</si>
  <si>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</si>
  <si>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</si>
  <si>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</si>
  <si>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</si>
  <si>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</si>
  <si>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</si>
  <si>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</si>
  <si>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</si>
  <si>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</si>
  <si>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</si>
  <si>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</si>
  <si>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</si>
  <si>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</si>
  <si>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</si>
  <si>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</si>
  <si>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</si>
  <si>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</si>
  <si>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</si>
  <si>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</si>
  <si>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</si>
  <si>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</si>
  <si>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</si>
  <si>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</si>
  <si>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</si>
  <si>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</si>
  <si>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</si>
  <si>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</si>
  <si>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</si>
  <si>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</si>
  <si>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</si>
  <si>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</si>
  <si>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</si>
  <si>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</si>
  <si>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</si>
  <si>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</si>
  <si>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</si>
  <si>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</si>
  <si>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</si>
  <si>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</si>
  <si>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</si>
  <si>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</si>
  <si>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</si>
  <si>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</si>
  <si>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</si>
  <si>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</si>
  <si>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</si>
  <si>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</si>
  <si>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</si>
  <si>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</si>
  <si>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</si>
  <si>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</si>
  <si>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</si>
  <si>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</si>
  <si>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</si>
  <si>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</si>
  <si>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</si>
  <si>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</si>
  <si>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</si>
  <si>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</si>
  <si>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</si>
  <si>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</si>
  <si>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</si>
  <si>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</si>
  <si>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</si>
  <si>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</si>
  <si>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</si>
  <si>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</si>
  <si>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</si>
  <si>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</si>
  <si>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</si>
  <si>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</si>
  <si>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</si>
  <si>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</si>
  <si>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</si>
  <si>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</si>
  <si>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</si>
  <si>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</si>
  <si>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</si>
  <si>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</si>
  <si>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</si>
  <si>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</si>
  <si>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</si>
  <si>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</si>
  <si>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</si>
  <si>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</si>
  <si>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</si>
  <si>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</si>
  <si>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</si>
  <si>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</si>
  <si>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</si>
  <si>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</si>
  <si>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</si>
  <si>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</si>
  <si>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</si>
  <si>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</si>
  <si>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</si>
  <si>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</si>
  <si>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</si>
  <si>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</si>
  <si>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</si>
  <si>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</si>
  <si>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</si>
  <si>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</si>
  <si>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</si>
  <si>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</si>
  <si>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</si>
  <si>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</si>
  <si>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</si>
  <si>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</si>
  <si>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</si>
  <si>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</si>
  <si>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</si>
  <si>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</si>
  <si>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</si>
  <si>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</si>
  <si>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</si>
  <si>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</si>
  <si>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</si>
  <si>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</si>
  <si>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</si>
  <si>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</si>
  <si>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</si>
  <si>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</si>
  <si>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</si>
  <si>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</si>
  <si>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</si>
  <si>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</si>
  <si>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</si>
  <si>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</si>
  <si>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</si>
  <si>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</si>
  <si>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</si>
  <si>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</si>
  <si>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</si>
  <si>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</si>
  <si>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</si>
  <si>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</si>
  <si>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</si>
  <si>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</si>
  <si>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</si>
  <si>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</si>
  <si>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</si>
  <si>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</si>
  <si>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</si>
  <si>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</si>
  <si>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</si>
  <si>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</si>
  <si>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</si>
  <si>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</si>
  <si>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</si>
  <si>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</si>
  <si>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</si>
  <si>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</si>
  <si>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</si>
  <si>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</si>
  <si>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</si>
  <si>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</si>
  <si>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</si>
  <si>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</si>
  <si>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</si>
  <si>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</si>
  <si>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</si>
  <si>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</si>
  <si>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</si>
  <si>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</si>
  <si>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</si>
  <si>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</si>
  <si>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</si>
  <si>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</si>
  <si>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</si>
  <si>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</si>
  <si>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</si>
  <si>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</si>
  <si>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</si>
  <si>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</si>
  <si>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</si>
  <si>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</si>
  <si>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</si>
  <si>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</si>
  <si>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</si>
  <si>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</si>
  <si>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</si>
  <si>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</si>
  <si>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</si>
  <si>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</si>
  <si>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</si>
  <si>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</si>
  <si>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</si>
  <si>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</si>
  <si>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</si>
  <si>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</si>
  <si>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</si>
  <si>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</si>
  <si>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</si>
  <si>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</si>
  <si>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</si>
  <si>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</si>
  <si>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</si>
  <si>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</si>
  <si>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</si>
  <si>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</si>
  <si>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</si>
  <si>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</si>
  <si>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</si>
  <si>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</si>
  <si>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</si>
  <si>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</si>
  <si>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</si>
  <si>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</si>
  <si>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</si>
  <si>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</si>
  <si>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</si>
  <si>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</si>
  <si>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</si>
  <si>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</si>
  <si>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</si>
  <si>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</si>
  <si>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</si>
  <si>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</si>
  <si>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</si>
  <si>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</si>
  <si>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</si>
  <si>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</si>
  <si>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</si>
  <si>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</si>
  <si>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</si>
  <si>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</si>
  <si>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</si>
  <si>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</si>
  <si>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</si>
  <si>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</si>
  <si>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</si>
  <si>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</si>
  <si>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</si>
  <si>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</si>
  <si>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</si>
  <si>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</si>
  <si>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</si>
  <si>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</si>
  <si>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</si>
  <si>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</si>
  <si>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</si>
  <si>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</si>
  <si>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</si>
  <si>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</si>
  <si>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</si>
  <si>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</si>
  <si>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</si>
  <si>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</si>
  <si>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</si>
  <si>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</si>
  <si>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</si>
  <si>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</si>
  <si>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</si>
  <si>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</si>
  <si>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</si>
  <si>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</si>
  <si>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</si>
  <si>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</si>
  <si>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</si>
  <si>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</si>
  <si>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</si>
  <si>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</si>
  <si>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</si>
  <si>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</si>
  <si>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</si>
  <si>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</si>
  <si>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</si>
  <si>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</si>
  <si>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</si>
  <si>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</si>
  <si>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</si>
  <si>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</si>
  <si>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</si>
  <si>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</si>
  <si>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</si>
  <si>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</si>
  <si>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</si>
  <si>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</si>
  <si>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</si>
  <si>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</si>
  <si>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</si>
  <si>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</si>
  <si>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</si>
  <si>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</si>
  <si>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</si>
  <si>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</si>
  <si>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</si>
  <si>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</si>
  <si>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</si>
  <si>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</si>
  <si>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</si>
  <si>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</si>
  <si>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</si>
  <si>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</si>
  <si>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</si>
  <si>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</si>
  <si>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</si>
  <si>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</si>
  <si>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</si>
  <si>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</si>
  <si>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</si>
  <si>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</si>
  <si>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</si>
  <si>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</si>
  <si>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</si>
  <si>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</si>
  <si>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</si>
  <si>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</si>
  <si>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</si>
  <si>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</si>
  <si>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</si>
  <si>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</si>
  <si>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</si>
  <si>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</si>
  <si>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</si>
  <si>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</si>
  <si>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</si>
  <si>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</si>
  <si>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</si>
  <si>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</si>
  <si>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</si>
  <si>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</si>
  <si>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</si>
  <si>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</si>
  <si>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</si>
  <si>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</si>
  <si>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</si>
  <si>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</si>
  <si>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</si>
  <si>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</si>
  <si>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</si>
  <si>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</si>
  <si>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</si>
  <si>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</si>
  <si>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</si>
  <si>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</si>
  <si>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</si>
  <si>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</si>
  <si>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</si>
  <si>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</si>
  <si>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</si>
  <si>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</si>
  <si>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</si>
  <si>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</si>
  <si>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</si>
  <si>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</si>
  <si>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</si>
  <si>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</si>
  <si>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</si>
  <si>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</si>
  <si>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</si>
  <si>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</si>
  <si>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</si>
  <si>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</si>
  <si>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</si>
  <si>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</si>
  <si>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</si>
  <si>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</si>
  <si>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</si>
  <si>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</si>
  <si>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</si>
  <si>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</si>
  <si>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</si>
  <si>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</si>
  <si>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</si>
  <si>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</si>
  <si>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</si>
  <si>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</si>
  <si>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</si>
  <si>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</si>
  <si>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</si>
  <si>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</si>
  <si>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</si>
  <si>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</si>
  <si>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</si>
  <si>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</si>
  <si>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</si>
  <si>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</si>
  <si>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</si>
  <si>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</si>
  <si>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</si>
  <si>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</si>
  <si>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</si>
  <si>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</si>
  <si>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</si>
  <si>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</si>
  <si>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</si>
  <si>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</si>
  <si>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</si>
  <si>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</si>
  <si>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</si>
  <si>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</si>
  <si>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</si>
  <si>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</si>
  <si>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</si>
  <si>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</si>
  <si>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</si>
  <si>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</si>
  <si>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</si>
  <si>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</si>
  <si>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</si>
  <si>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</si>
  <si>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</si>
  <si>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</si>
  <si>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</si>
  <si>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</si>
  <si>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</si>
  <si>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</si>
  <si>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</si>
  <si>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</si>
  <si>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</si>
  <si>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</si>
  <si>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</si>
  <si>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</si>
  <si>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</si>
  <si>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</si>
  <si>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</si>
  <si>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</si>
  <si>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</si>
  <si>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</si>
  <si>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</si>
  <si>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</si>
  <si>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</si>
  <si>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</si>
  <si>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</si>
  <si>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</si>
  <si>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</si>
  <si>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</si>
  <si>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</si>
  <si>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</si>
  <si>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</si>
  <si>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</si>
  <si>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</si>
  <si>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</si>
  <si>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</si>
  <si>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</si>
  <si>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</si>
  <si>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</si>
  <si>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</si>
  <si>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</si>
  <si>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</si>
  <si>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</si>
  <si>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</si>
  <si>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</si>
  <si>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</si>
  <si>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</si>
  <si>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</si>
  <si>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</si>
  <si>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</si>
  <si>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</si>
  <si>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</si>
  <si>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</si>
  <si>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</si>
  <si>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</si>
  <si>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</si>
  <si>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</si>
  <si>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</si>
  <si>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</si>
  <si>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</si>
  <si>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</si>
  <si>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</si>
  <si>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</si>
  <si>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</si>
  <si>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</si>
  <si>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</si>
  <si>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</si>
  <si>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</si>
  <si>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</si>
  <si>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</si>
  <si>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</si>
  <si>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</si>
  <si>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</si>
  <si>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</si>
  <si>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</si>
  <si>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</si>
  <si>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</si>
  <si>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</si>
  <si>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</si>
  <si>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</si>
  <si>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</si>
  <si>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</si>
  <si>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</si>
  <si>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</si>
  <si>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</si>
  <si>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</si>
  <si>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</si>
  <si>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</si>
  <si>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</si>
  <si>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</si>
  <si>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</si>
  <si>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</si>
  <si>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</si>
  <si>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</si>
  <si>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</si>
  <si>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</si>
  <si>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</si>
  <si>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</si>
  <si>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</si>
  <si>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</si>
  <si>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</si>
  <si>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</si>
  <si>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</si>
  <si>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</si>
  <si>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</si>
  <si>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</si>
  <si>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</si>
  <si>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</si>
  <si>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</si>
  <si>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</si>
  <si>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</si>
  <si>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</si>
  <si>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</si>
  <si>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</si>
  <si>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</si>
  <si>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</si>
  <si>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</si>
  <si>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</si>
  <si>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</si>
  <si>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</si>
  <si>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</si>
  <si>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</si>
  <si>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</si>
  <si>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</si>
  <si>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</si>
  <si>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</si>
  <si>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</si>
  <si>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</si>
  <si>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</si>
  <si>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</si>
  <si>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</si>
  <si>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</si>
  <si>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</si>
  <si>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</si>
  <si>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</si>
  <si>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</si>
  <si>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</si>
  <si>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</si>
  <si>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</si>
  <si>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</si>
  <si>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</si>
  <si>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</si>
  <si>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</si>
  <si>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</si>
  <si>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</si>
  <si>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</si>
  <si>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</si>
  <si>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</si>
  <si>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</si>
  <si>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</si>
  <si>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</si>
  <si>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</si>
  <si>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</si>
  <si>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</si>
  <si>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</si>
  <si>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</si>
  <si>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</si>
  <si>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</si>
  <si>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</si>
  <si>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</si>
  <si>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</si>
  <si>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</si>
  <si>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</si>
  <si>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</si>
  <si>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</si>
  <si>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</si>
  <si>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</si>
  <si>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</si>
  <si>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</si>
  <si>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</si>
  <si>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</si>
  <si>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</si>
  <si>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</si>
  <si>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</si>
  <si>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</si>
  <si>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</si>
  <si>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</si>
  <si>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</si>
  <si>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</si>
  <si>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</si>
  <si>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</si>
  <si>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</si>
  <si>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</si>
  <si>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</si>
  <si>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</si>
  <si>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</si>
  <si>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</si>
  <si>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</si>
  <si>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</si>
  <si>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</si>
  <si>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</si>
  <si>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</si>
  <si>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</si>
  <si>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</si>
  <si>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</si>
  <si>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</si>
  <si>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</si>
  <si>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</si>
  <si>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</si>
  <si>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</si>
  <si>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</si>
  <si>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</si>
  <si>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</si>
  <si>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</si>
  <si>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</si>
  <si>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</si>
  <si>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</si>
  <si>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</si>
  <si>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</si>
  <si>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</si>
  <si>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</si>
  <si>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</si>
  <si>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</si>
  <si>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</si>
  <si>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</si>
  <si>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</si>
  <si>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</si>
  <si>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</si>
  <si>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</si>
  <si>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</si>
  <si>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</si>
  <si>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</si>
  <si>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</si>
  <si>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</si>
  <si>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</si>
  <si>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</si>
  <si>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</si>
  <si>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</si>
  <si>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</si>
  <si>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</si>
  <si>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</si>
  <si>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</si>
  <si>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</si>
  <si>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</si>
  <si>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</si>
  <si>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</si>
  <si>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</si>
  <si>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</si>
  <si>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</si>
  <si>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</si>
  <si>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</si>
  <si>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</si>
  <si>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</si>
  <si>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</si>
  <si>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</si>
  <si>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</si>
  <si>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</si>
  <si>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</si>
  <si>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</si>
  <si>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</si>
  <si>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</si>
  <si>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</si>
  <si>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</si>
  <si>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</si>
  <si>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</si>
  <si>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</si>
  <si>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</si>
  <si>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</si>
  <si>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</si>
  <si>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</si>
  <si>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</si>
  <si>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</si>
  <si>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</si>
  <si>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</si>
  <si>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</si>
  <si>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</si>
  <si>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</si>
  <si>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</si>
  <si>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</si>
  <si>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</si>
  <si>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</si>
  <si>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</si>
  <si>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</si>
  <si>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</si>
  <si>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</si>
  <si>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</si>
  <si>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</si>
  <si>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</si>
  <si>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</si>
  <si>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</si>
  <si>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</si>
  <si>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</si>
  <si>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</si>
  <si>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</si>
  <si>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</si>
  <si>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</si>
  <si>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</si>
  <si>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</si>
  <si>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</si>
  <si>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</si>
  <si>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</si>
  <si>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</si>
  <si>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</si>
  <si>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</si>
  <si>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</si>
  <si>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</si>
  <si>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</si>
  <si>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</si>
  <si>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</si>
  <si>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</si>
  <si>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</si>
  <si>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</si>
  <si>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</si>
  <si>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</si>
  <si>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</si>
  <si>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</si>
  <si>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</si>
  <si>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</si>
  <si>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</si>
  <si>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</si>
  <si>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</si>
  <si>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</si>
  <si>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</si>
  <si>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</si>
  <si>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</si>
  <si>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</si>
  <si>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</si>
  <si>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</si>
  <si>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</si>
  <si>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</si>
  <si>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</si>
  <si>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</si>
  <si>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</si>
  <si>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</si>
  <si>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</si>
  <si>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</si>
  <si>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</si>
  <si>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</si>
  <si>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</si>
  <si>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</si>
  <si>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</si>
  <si>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</si>
  <si>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</si>
  <si>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</si>
  <si>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</si>
  <si>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</si>
  <si>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</si>
  <si>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</si>
  <si>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</si>
  <si>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</si>
  <si>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</si>
  <si>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</si>
  <si>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</si>
  <si>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</si>
  <si>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</si>
  <si>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</si>
  <si>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</si>
  <si>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</si>
  <si>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</si>
  <si>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</si>
  <si>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</si>
  <si>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</si>
  <si>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</si>
  <si>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</si>
  <si>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</si>
  <si>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</si>
  <si>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</si>
  <si>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</si>
  <si>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</si>
  <si>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</si>
  <si>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</si>
  <si>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</si>
  <si>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</si>
  <si>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</si>
  <si>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</si>
  <si>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</si>
  <si>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</si>
  <si>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</si>
  <si>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</si>
  <si>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</si>
  <si>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</si>
  <si>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</si>
  <si>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</si>
  <si>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</si>
  <si>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</si>
  <si>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</si>
  <si>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</si>
  <si>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</si>
  <si>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</si>
  <si>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</si>
  <si>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</si>
  <si>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</si>
  <si>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</si>
  <si>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</si>
  <si>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</si>
  <si>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</si>
  <si>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</si>
  <si>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</si>
  <si>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</si>
  <si>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</si>
  <si>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</si>
  <si>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</si>
  <si>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</si>
  <si>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</si>
  <si>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</si>
  <si>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</si>
  <si>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</si>
  <si>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</si>
  <si>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</si>
  <si>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</si>
  <si>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</si>
  <si>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</si>
  <si>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</si>
  <si>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</si>
  <si>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</si>
  <si>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</si>
  <si>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</si>
  <si>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</si>
  <si>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</si>
  <si>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</si>
  <si>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</si>
  <si>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</si>
  <si>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</si>
  <si>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</si>
  <si>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</si>
  <si>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</si>
  <si>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</si>
  <si>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</si>
  <si>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</si>
  <si>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</si>
  <si>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</si>
  <si>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</si>
  <si>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</si>
  <si>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</si>
  <si>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</si>
  <si>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</si>
  <si>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</si>
  <si>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</si>
  <si>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</si>
  <si>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</si>
  <si>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</si>
  <si>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</si>
  <si>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</si>
  <si>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</si>
  <si>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</si>
  <si>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</si>
  <si>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</si>
  <si>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</si>
  <si>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</si>
  <si>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</si>
  <si>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</si>
  <si>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</si>
  <si>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</si>
  <si>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</si>
  <si>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</si>
  <si>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</si>
  <si>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</si>
  <si>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</si>
  <si>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</si>
  <si>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</si>
  <si>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</si>
  <si>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</si>
  <si>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</si>
  <si>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</si>
  <si>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</si>
  <si>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</si>
  <si>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</si>
  <si>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</si>
  <si>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</si>
  <si>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</si>
  <si>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</si>
  <si>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</si>
  <si>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</si>
  <si>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</si>
  <si>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</si>
  <si>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</si>
  <si>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</si>
  <si>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</si>
  <si>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</si>
  <si>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</si>
  <si>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</si>
  <si>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</si>
  <si>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</si>
  <si>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</si>
  <si>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</si>
  <si>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</si>
  <si>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</si>
  <si>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</si>
  <si>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</si>
  <si>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</si>
  <si>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</si>
  <si>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</si>
  <si>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</si>
  <si>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</si>
  <si>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</si>
  <si>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</si>
  <si>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</si>
  <si>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</si>
  <si>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</si>
  <si>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</si>
  <si>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</si>
  <si>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</si>
  <si>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</si>
  <si>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</si>
  <si>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</si>
  <si>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</si>
  <si>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</si>
  <si>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</si>
  <si>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</si>
  <si>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</si>
  <si>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</si>
  <si>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</si>
  <si>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</si>
  <si>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</si>
  <si>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</si>
  <si>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</si>
  <si>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</si>
  <si>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</si>
  <si>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</si>
  <si>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</si>
  <si>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</si>
  <si>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</si>
  <si>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</si>
  <si>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</si>
  <si>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</si>
  <si>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</si>
  <si>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</si>
  <si>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</si>
  <si>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</si>
  <si>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</si>
  <si>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</si>
  <si>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</si>
  <si>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</si>
  <si>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</si>
  <si>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</si>
  <si>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</si>
  <si>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</si>
  <si>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</si>
  <si>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</si>
  <si>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</si>
  <si>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</si>
  <si>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</si>
  <si>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</si>
  <si>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</si>
  <si>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</si>
  <si>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</si>
  <si>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</si>
  <si>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</si>
  <si>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</si>
  <si>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</si>
  <si>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</si>
  <si>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</si>
  <si>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</si>
  <si>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</si>
  <si>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</si>
  <si>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</si>
  <si>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</si>
  <si>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</si>
  <si>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</si>
  <si>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</si>
  <si>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</si>
  <si>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</si>
  <si>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</si>
  <si>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</si>
  <si>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</si>
  <si>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</si>
  <si>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</si>
  <si>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</si>
  <si>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</si>
  <si>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</si>
  <si>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</si>
  <si>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</si>
  <si>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</si>
  <si>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</si>
  <si>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</si>
  <si>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</si>
  <si>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</si>
  <si>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</si>
  <si>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</si>
  <si>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</si>
  <si>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</si>
  <si>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</si>
  <si>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</si>
  <si>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</si>
  <si>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</si>
  <si>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</si>
  <si>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</si>
  <si>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</si>
  <si>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</si>
  <si>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</si>
  <si>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</si>
  <si>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</si>
  <si>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</si>
  <si>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</si>
  <si>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</si>
  <si>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</si>
  <si>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</si>
  <si>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</si>
  <si>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</si>
  <si>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</si>
  <si>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</si>
  <si>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</si>
  <si>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</si>
  <si>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</si>
  <si>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</si>
  <si>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</si>
  <si>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</si>
  <si>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</si>
  <si>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</si>
  <si>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</si>
  <si>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</si>
  <si>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</si>
  <si>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</si>
  <si>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</si>
  <si>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</si>
  <si>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</si>
  <si>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</si>
  <si>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</si>
  <si>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</si>
  <si>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</si>
  <si>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</si>
  <si>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</si>
  <si>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</si>
  <si>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</si>
  <si>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</si>
  <si>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</si>
  <si>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</si>
  <si>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</si>
  <si>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</si>
  <si>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</si>
  <si>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</si>
  <si>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</si>
  <si>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</si>
  <si>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</si>
  <si>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</si>
  <si>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</si>
  <si>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</si>
  <si>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</si>
  <si>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</si>
  <si>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</si>
  <si>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</si>
  <si>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</si>
  <si>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</si>
  <si>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</si>
  <si>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</si>
  <si>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</si>
  <si>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</si>
  <si>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</si>
  <si>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</si>
  <si>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</si>
  <si>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</si>
  <si>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</si>
  <si>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</si>
  <si>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</si>
  <si>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</si>
  <si>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</si>
  <si>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</si>
  <si>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</si>
  <si>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</si>
  <si>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</si>
  <si>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</si>
  <si>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</si>
  <si>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</si>
  <si>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</si>
  <si>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</si>
  <si>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</si>
  <si>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</si>
  <si>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</si>
  <si>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</si>
  <si>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</si>
  <si>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</si>
  <si>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</si>
  <si>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</si>
  <si>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</si>
  <si>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</si>
  <si>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</si>
  <si>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</si>
  <si>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</si>
  <si>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</si>
  <si>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</si>
  <si>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</si>
  <si>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</si>
  <si>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</si>
  <si>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</si>
  <si>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</si>
  <si>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</si>
  <si>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</si>
  <si>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</si>
  <si>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</si>
  <si>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</si>
  <si>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</si>
  <si>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</si>
  <si>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</si>
  <si>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</si>
  <si>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</si>
  <si>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</si>
  <si>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</si>
  <si>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</si>
  <si>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</si>
  <si>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</si>
  <si>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</si>
  <si>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</si>
  <si>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</si>
  <si>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</si>
  <si>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</si>
  <si>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</si>
  <si>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</si>
  <si>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</si>
  <si>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</si>
  <si>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</si>
  <si>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</si>
  <si>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</si>
  <si>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</si>
  <si>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</si>
  <si>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</si>
  <si>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</si>
  <si>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</si>
  <si>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</si>
  <si>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</si>
  <si>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</si>
  <si>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</si>
  <si>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</si>
  <si>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</si>
  <si>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</si>
  <si>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</si>
  <si>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</si>
  <si>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</si>
  <si>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</si>
  <si>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</si>
  <si>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</si>
  <si>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</si>
  <si>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</si>
  <si>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</si>
  <si>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</si>
  <si>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</si>
  <si>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</si>
  <si>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</si>
  <si>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</si>
  <si>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</si>
  <si>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</si>
  <si>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</si>
  <si>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</si>
  <si>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</si>
  <si>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</si>
  <si>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</si>
  <si>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</si>
  <si>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</si>
  <si>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</si>
  <si>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</si>
  <si>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</si>
  <si>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</si>
  <si>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</si>
  <si>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</si>
  <si>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</si>
  <si>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</si>
  <si>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</si>
  <si>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</si>
  <si>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</si>
  <si>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</si>
  <si>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</si>
  <si>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</si>
  <si>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</si>
  <si>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</si>
  <si>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</si>
  <si>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</si>
  <si>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</si>
  <si>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</si>
  <si>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</si>
  <si>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</si>
  <si>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</si>
  <si>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</si>
  <si>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</si>
  <si>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</si>
  <si>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</si>
  <si>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</si>
  <si>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</si>
  <si>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</si>
  <si>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</si>
  <si>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</si>
  <si>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</si>
  <si>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</si>
  <si>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</si>
  <si>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</si>
  <si>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</si>
  <si>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</si>
  <si>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</si>
  <si>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</si>
  <si>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</si>
  <si>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</si>
  <si>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</si>
  <si>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</si>
  <si>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</si>
  <si>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</si>
  <si>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</si>
  <si>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</si>
  <si>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</si>
  <si>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</si>
  <si>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</si>
  <si>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</si>
  <si>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</si>
  <si>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</si>
  <si>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</si>
  <si>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</si>
  <si>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</si>
  <si>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</si>
  <si>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</si>
  <si>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</si>
  <si>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</si>
  <si>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</si>
  <si>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</si>
  <si>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</si>
  <si>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</si>
  <si>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</si>
  <si>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</si>
  <si>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</si>
  <si>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</si>
  <si>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</si>
  <si>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</si>
  <si>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</si>
  <si>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</si>
  <si>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</si>
  <si>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</si>
  <si>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</si>
  <si>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</si>
  <si>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</si>
  <si>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</si>
  <si>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</si>
  <si>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</si>
  <si>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</si>
  <si>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</si>
  <si>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</si>
  <si>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</si>
  <si>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</si>
  <si>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</si>
  <si>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</si>
  <si>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</si>
  <si>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</si>
  <si>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</si>
  <si>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</si>
  <si>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</si>
  <si>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</si>
  <si>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</si>
  <si>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</si>
  <si>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</si>
  <si>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</si>
  <si>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</si>
  <si>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</si>
  <si>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</si>
  <si>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</si>
  <si>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</si>
  <si>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</si>
  <si>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</si>
  <si>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</si>
  <si>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</si>
  <si>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</si>
  <si>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</si>
  <si>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</si>
  <si>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</si>
  <si>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</si>
  <si>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</si>
  <si>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</si>
  <si>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</si>
  <si>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</si>
  <si>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</si>
  <si>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</si>
  <si>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</si>
  <si>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</si>
  <si>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</si>
  <si>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</si>
  <si>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</si>
  <si>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</si>
  <si>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</si>
  <si>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</si>
  <si>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</si>
  <si>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</si>
  <si>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</si>
  <si>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</si>
  <si>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</si>
  <si>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</si>
  <si>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</si>
  <si>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</si>
  <si>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</si>
  <si>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</si>
  <si>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</si>
  <si>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</si>
  <si>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</si>
  <si>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</si>
  <si>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</si>
  <si>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</si>
  <si>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</si>
  <si>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</si>
  <si>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</si>
  <si>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</si>
  <si>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</si>
  <si>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</si>
  <si>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</si>
  <si>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</si>
  <si>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</si>
  <si>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</si>
  <si>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</si>
  <si>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</si>
  <si>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</si>
  <si>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</si>
  <si>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</si>
  <si>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</si>
  <si>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</si>
  <si>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</si>
  <si>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</si>
  <si>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</si>
  <si>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</si>
  <si>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</si>
  <si>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</si>
  <si>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</si>
  <si>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</si>
  <si>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</si>
  <si>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</si>
  <si>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</si>
  <si>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</si>
  <si>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</si>
  <si>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</si>
  <si>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</si>
  <si>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</si>
  <si>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</si>
  <si>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</si>
  <si>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</si>
  <si>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</si>
  <si>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</si>
  <si>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</si>
  <si>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</si>
  <si>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</si>
  <si>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</si>
  <si>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</si>
  <si>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</si>
  <si>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</si>
  <si>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</si>
  <si>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</si>
  <si>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</si>
  <si>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</si>
  <si>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</si>
  <si>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</si>
  <si>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</si>
  <si>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</si>
  <si>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</si>
  <si>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</si>
  <si>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</si>
  <si>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</si>
  <si>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</si>
  <si>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</si>
  <si>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</si>
  <si>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</si>
  <si>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</si>
  <si>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</si>
  <si>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</si>
  <si>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</si>
  <si>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</si>
  <si>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</si>
  <si>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</si>
  <si>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</si>
  <si>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</si>
  <si>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</si>
  <si>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</si>
  <si>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</si>
  <si>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</si>
  <si>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</si>
  <si>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</si>
  <si>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</si>
  <si>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</si>
  <si>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</si>
  <si>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</si>
  <si>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</si>
  <si>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</si>
  <si>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</si>
  <si>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</si>
  <si>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</si>
  <si>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</si>
  <si>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</si>
  <si>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</si>
  <si>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</si>
  <si>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</si>
  <si>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</si>
  <si>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</si>
  <si>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</si>
  <si>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</si>
  <si>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</si>
  <si>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</si>
  <si>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</si>
  <si>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</si>
  <si>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</si>
  <si>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</si>
  <si>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</si>
  <si>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</si>
  <si>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</si>
  <si>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</si>
  <si>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</si>
  <si>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</si>
  <si>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</si>
  <si>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</si>
  <si>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</si>
  <si>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</si>
  <si>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</si>
  <si>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</si>
  <si>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</si>
  <si>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</si>
  <si>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</si>
  <si>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</si>
  <si>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</si>
  <si>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</si>
  <si>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</si>
  <si>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</si>
  <si>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</si>
  <si>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</si>
  <si>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</si>
  <si>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</si>
  <si>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</si>
  <si>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</si>
  <si>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</si>
  <si>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</si>
  <si>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</si>
  <si>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</si>
  <si>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</si>
  <si>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</si>
  <si>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</si>
  <si>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</si>
  <si>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</si>
  <si>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</si>
  <si>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</si>
  <si>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</si>
  <si>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</si>
  <si>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</si>
  <si>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</si>
  <si>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</si>
  <si>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</si>
  <si>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</si>
  <si>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</si>
  <si>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</si>
  <si>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</si>
  <si>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</si>
  <si>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</si>
  <si>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</si>
  <si>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</si>
  <si>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</si>
  <si>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</si>
  <si>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</si>
  <si>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</si>
  <si>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</si>
  <si>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</si>
  <si>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</si>
  <si>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</si>
  <si>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</si>
  <si>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</si>
  <si>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</si>
  <si>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</si>
  <si>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</si>
  <si>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</si>
  <si>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</si>
  <si>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</si>
  <si>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</si>
  <si>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</si>
  <si>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</si>
  <si>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</si>
  <si>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</si>
  <si>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</si>
  <si>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</si>
  <si>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</si>
  <si>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</si>
  <si>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</si>
  <si>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</si>
  <si>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</si>
  <si>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</si>
  <si>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</si>
  <si>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</si>
  <si>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</si>
  <si>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</si>
  <si>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</si>
  <si>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</si>
  <si>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</si>
  <si>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</si>
  <si>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</si>
  <si>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</si>
  <si>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</si>
  <si>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</si>
  <si>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</si>
  <si>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</si>
  <si>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</si>
  <si>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</si>
  <si>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</si>
  <si>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</si>
  <si>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</si>
  <si>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</si>
  <si>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</si>
  <si>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</si>
  <si>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</si>
  <si>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</si>
  <si>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</si>
  <si>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</si>
  <si>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</si>
  <si>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</si>
  <si>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</si>
  <si>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</si>
  <si>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</si>
  <si>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</si>
  <si>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</si>
  <si>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</si>
  <si>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</si>
  <si>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</si>
  <si>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</si>
  <si>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</si>
  <si>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</si>
  <si>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</si>
  <si>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</si>
  <si>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</si>
  <si>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</si>
  <si>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</si>
  <si>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</si>
  <si>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</si>
  <si>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</si>
  <si>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</si>
  <si>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</si>
  <si>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</si>
  <si>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</si>
  <si>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</si>
  <si>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</si>
  <si>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</si>
  <si>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</si>
  <si>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</si>
  <si>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</si>
  <si>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</si>
  <si>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</si>
  <si>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</si>
  <si>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</si>
  <si>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</si>
  <si>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</si>
  <si>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</si>
  <si>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</si>
  <si>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</si>
  <si>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</si>
  <si>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</si>
  <si>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</si>
  <si>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</si>
  <si>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</si>
  <si>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</si>
  <si>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</si>
  <si>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</si>
  <si>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</si>
  <si>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</si>
  <si>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</si>
  <si>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</si>
  <si>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</si>
  <si>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</si>
  <si>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</si>
  <si>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</si>
  <si>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</si>
  <si>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</si>
  <si>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</si>
  <si>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</si>
  <si>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</si>
  <si>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</si>
  <si>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</si>
  <si>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</si>
  <si>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</si>
  <si>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</si>
  <si>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</si>
  <si>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</si>
  <si>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</si>
  <si>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</si>
  <si>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</si>
  <si>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</si>
  <si>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</si>
  <si>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</si>
  <si>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</si>
  <si>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</si>
  <si>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</si>
  <si>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</si>
  <si>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</si>
  <si>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</si>
  <si>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</si>
  <si>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</si>
  <si>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</si>
  <si>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</si>
  <si>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</si>
  <si>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</si>
  <si>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</si>
  <si>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</si>
  <si>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</si>
  <si>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</si>
  <si>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</si>
  <si>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</si>
  <si>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</si>
  <si>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</si>
  <si>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</si>
  <si>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</si>
  <si>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</si>
  <si>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</si>
  <si>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</si>
  <si>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</si>
  <si>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</si>
  <si>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</si>
  <si>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</si>
  <si>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</si>
  <si>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</si>
  <si>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</si>
  <si>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</si>
  <si>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</si>
  <si>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</si>
  <si>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</si>
  <si>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</si>
  <si>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</si>
  <si>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</si>
  <si>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</si>
  <si>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</si>
  <si>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</si>
  <si>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</si>
  <si>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</si>
  <si>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</si>
  <si>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</si>
  <si>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</si>
  <si>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</si>
  <si>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</si>
  <si>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</si>
  <si>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</si>
  <si>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</si>
  <si>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</si>
  <si>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</si>
  <si>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</si>
  <si>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</si>
  <si>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</si>
  <si>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</si>
  <si>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</si>
  <si>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</si>
  <si>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</si>
  <si>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</si>
  <si>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</si>
  <si>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</si>
  <si>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</si>
  <si>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</si>
  <si>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</si>
  <si>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</si>
  <si>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</si>
  <si>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</si>
  <si>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</si>
  <si>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</si>
  <si>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</si>
  <si>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</si>
  <si>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</si>
  <si>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</si>
  <si>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</si>
  <si>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</si>
  <si>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</si>
  <si>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</si>
  <si>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</si>
  <si>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</si>
  <si>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</si>
  <si>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</si>
  <si>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</si>
  <si>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</si>
  <si>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</si>
  <si>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</si>
  <si>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</si>
  <si>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</si>
  <si>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</si>
  <si>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</si>
  <si>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</si>
  <si>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</si>
  <si>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</si>
  <si>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</si>
  <si>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</si>
  <si>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</si>
  <si>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</si>
  <si>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</si>
  <si>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</si>
  <si>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</si>
  <si>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</si>
  <si>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</si>
  <si>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</si>
  <si>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</si>
  <si>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</si>
  <si>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</si>
  <si>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</si>
  <si>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</si>
  <si>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</si>
  <si>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</si>
  <si>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</si>
  <si>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</si>
  <si>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</si>
  <si>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</si>
  <si>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</si>
  <si>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</si>
  <si>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</si>
  <si>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</si>
  <si>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</si>
  <si>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</si>
  <si>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</si>
  <si>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</si>
  <si>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</si>
  <si>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</si>
  <si>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</si>
  <si>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</si>
  <si>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</si>
  <si>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</si>
  <si>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</si>
  <si>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</si>
  <si>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</si>
  <si>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</si>
  <si>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</si>
  <si>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</si>
  <si>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</si>
  <si>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</si>
  <si>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</si>
  <si>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</si>
  <si>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</si>
  <si>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</si>
  <si>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</si>
  <si>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</si>
  <si>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</si>
  <si>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</si>
  <si>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</si>
  <si>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</si>
  <si>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</si>
  <si>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</si>
  <si>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</si>
  <si>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</si>
  <si>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</si>
  <si>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</si>
  <si>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</si>
  <si>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</si>
  <si>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</si>
  <si>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</si>
  <si>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</si>
  <si>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</si>
  <si>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</si>
  <si>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</si>
  <si>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</si>
  <si>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</si>
  <si>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</si>
  <si>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</si>
  <si>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</si>
  <si>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</si>
  <si>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</si>
  <si>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</si>
  <si>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</si>
  <si>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</si>
  <si>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</si>
  <si>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</si>
  <si>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</si>
  <si>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</si>
  <si>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</si>
  <si>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</si>
  <si>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</si>
  <si>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</si>
  <si>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</si>
  <si>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</si>
  <si>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</si>
  <si>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</si>
  <si>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</si>
  <si>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</si>
  <si>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</si>
  <si>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</si>
  <si>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</si>
  <si>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</si>
  <si>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</si>
  <si>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</si>
  <si>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</si>
  <si>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</si>
  <si>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</si>
  <si>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</si>
  <si>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</si>
  <si>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</si>
  <si>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</si>
  <si>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</si>
  <si>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</si>
  <si>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</si>
  <si>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</si>
  <si>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</si>
  <si>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</si>
  <si>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</si>
  <si>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</si>
  <si>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</si>
  <si>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</si>
  <si>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</si>
  <si>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</si>
  <si>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</si>
  <si>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</si>
  <si>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</si>
  <si>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</si>
  <si>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</si>
  <si>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</si>
  <si>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</si>
  <si>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</si>
  <si>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</si>
  <si>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</si>
  <si>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</si>
  <si>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</si>
  <si>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</si>
  <si>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</si>
  <si>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</si>
  <si>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</si>
  <si>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</si>
  <si>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</si>
  <si>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</si>
  <si>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</si>
  <si>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</si>
  <si>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</si>
  <si>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</si>
  <si>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</si>
  <si>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</si>
  <si>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</si>
  <si>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</si>
  <si>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</si>
  <si>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</si>
  <si>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</si>
  <si>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</si>
  <si>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</si>
  <si>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</si>
  <si>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</si>
  <si>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</si>
  <si>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</si>
  <si>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</si>
  <si>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</si>
  <si>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</si>
  <si>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</si>
  <si>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</si>
  <si>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</si>
  <si>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</si>
  <si>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</si>
  <si>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</si>
  <si>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</si>
  <si>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</si>
  <si>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</si>
  <si>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</si>
  <si>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</si>
  <si>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</si>
  <si>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</si>
  <si>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</si>
  <si>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</si>
  <si>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</si>
  <si>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</si>
  <si>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</si>
  <si>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</si>
  <si>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</si>
  <si>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</si>
  <si>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</si>
  <si>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</si>
  <si>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</si>
  <si>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</si>
  <si>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</si>
  <si>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</si>
  <si>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</si>
  <si>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</si>
  <si>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</si>
  <si>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</si>
  <si>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</si>
  <si>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</si>
  <si>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</si>
  <si>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</si>
  <si>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</si>
  <si>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</si>
  <si>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</si>
  <si>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</si>
  <si>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</si>
  <si>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</si>
  <si>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</si>
  <si>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</si>
  <si>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</si>
  <si>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</si>
  <si>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</si>
  <si>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</si>
  <si>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</si>
  <si>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</si>
  <si>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</si>
  <si>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</si>
  <si>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</si>
  <si>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</si>
  <si>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</si>
  <si>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</si>
  <si>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</si>
  <si>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</si>
  <si>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</si>
  <si>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</si>
  <si>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</si>
  <si>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</si>
  <si>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</si>
  <si>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</si>
  <si>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</si>
  <si>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</si>
  <si>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</si>
  <si>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</si>
  <si>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</si>
  <si>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</si>
  <si>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</si>
  <si>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</si>
  <si>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</si>
  <si>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</si>
  <si>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</si>
  <si>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</si>
  <si>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</si>
  <si>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</si>
  <si>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</si>
  <si>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</si>
  <si>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</si>
  <si>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</si>
  <si>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</si>
  <si>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</si>
  <si>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</si>
  <si>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</si>
  <si>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</si>
  <si>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</si>
  <si>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</si>
  <si>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</si>
  <si>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</si>
  <si>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</si>
  <si>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</si>
  <si>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</si>
  <si>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</si>
  <si>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</si>
  <si>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</si>
  <si>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</si>
  <si>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</si>
  <si>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</si>
  <si>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</si>
  <si>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</si>
  <si>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</si>
  <si>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</si>
  <si>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</si>
  <si>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</si>
  <si>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</si>
  <si>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</si>
  <si>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</si>
  <si>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</si>
  <si>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</si>
  <si>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</si>
  <si>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</si>
  <si>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</si>
  <si>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</si>
  <si>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</si>
  <si>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</si>
  <si>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</si>
  <si>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</si>
  <si>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</si>
  <si>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</si>
  <si>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</si>
  <si>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</si>
  <si>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</si>
  <si>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</si>
  <si>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</si>
  <si>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</si>
  <si>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</si>
  <si>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</si>
  <si>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</si>
  <si>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</si>
  <si>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</si>
  <si>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</si>
  <si>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</si>
  <si>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</si>
  <si>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</si>
  <si>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</si>
  <si>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</si>
  <si>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</si>
  <si>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</si>
  <si>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</si>
  <si>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</si>
  <si>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</si>
  <si>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</si>
  <si>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</si>
  <si>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</si>
  <si>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</si>
  <si>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</si>
  <si>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</si>
  <si>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</si>
  <si>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</si>
  <si>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</si>
  <si>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</si>
  <si>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</si>
  <si>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</si>
  <si>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</si>
  <si>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</si>
  <si>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</si>
  <si>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</si>
  <si>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</si>
  <si>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</si>
  <si>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</si>
  <si>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</si>
  <si>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</si>
  <si>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</si>
  <si>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</si>
  <si>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</si>
  <si>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</si>
  <si>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</si>
  <si>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</si>
  <si>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</si>
  <si>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</si>
  <si>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</si>
  <si>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</si>
  <si>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</si>
  <si>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</si>
  <si>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</si>
  <si>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</si>
  <si>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</si>
  <si>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</si>
  <si>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</si>
  <si>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</si>
  <si>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</si>
  <si>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</si>
  <si>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</si>
  <si>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</si>
  <si>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</si>
  <si>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</si>
  <si>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</si>
  <si>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</si>
  <si>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</si>
  <si>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</si>
  <si>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</si>
  <si>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</si>
  <si>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</si>
  <si>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</si>
  <si>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</si>
  <si>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</si>
  <si>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</si>
  <si>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</si>
  <si>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</si>
  <si>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</si>
  <si>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</si>
  <si>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</si>
  <si>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</si>
  <si>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</si>
  <si>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</si>
  <si>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</si>
  <si>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</si>
  <si>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</si>
  <si>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</si>
  <si>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</si>
  <si>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</si>
  <si>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</si>
  <si>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</si>
  <si>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</si>
  <si>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</si>
  <si>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</si>
  <si>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</si>
  <si>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</si>
  <si>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</si>
  <si>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</si>
  <si>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</si>
  <si>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</si>
  <si>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</si>
  <si>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</si>
  <si>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</si>
  <si>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</si>
  <si>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</si>
  <si>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</si>
  <si>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</si>
  <si>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</si>
  <si>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</si>
  <si>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</si>
  <si>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</si>
  <si>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</si>
  <si>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</si>
  <si>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</si>
  <si>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</si>
  <si>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</si>
  <si>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</si>
  <si>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</si>
  <si>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</si>
  <si>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</si>
  <si>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</si>
  <si>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</si>
  <si>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</si>
  <si>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</si>
  <si>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</si>
  <si>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</si>
  <si>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</si>
  <si>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</si>
  <si>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</si>
  <si>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</si>
  <si>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</si>
  <si>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</si>
  <si>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</si>
  <si>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</si>
  <si>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</si>
  <si>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</si>
  <si>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</si>
  <si>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</si>
  <si>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</si>
  <si>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</si>
  <si>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</si>
  <si>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</si>
  <si>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</si>
  <si>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</si>
  <si>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</si>
  <si>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</si>
  <si>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</si>
  <si>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</si>
  <si>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</si>
  <si>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</si>
  <si>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</si>
  <si>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</si>
  <si>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</si>
  <si>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</si>
  <si>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</si>
  <si>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</si>
  <si>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</si>
  <si>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</si>
  <si>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</si>
  <si>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</si>
  <si>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</si>
  <si>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</si>
  <si>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</si>
  <si>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</si>
  <si>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</si>
  <si>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</si>
  <si>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</si>
  <si>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</si>
  <si>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</si>
  <si>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</si>
  <si>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</si>
  <si>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</si>
  <si>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</si>
  <si>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</si>
  <si>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</si>
  <si>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</si>
  <si>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</si>
  <si>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</si>
  <si>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</si>
  <si>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</si>
  <si>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</si>
  <si>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</si>
  <si>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</si>
  <si>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</si>
  <si>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</si>
  <si>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</si>
  <si>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</si>
  <si>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</si>
  <si>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</si>
  <si>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</si>
  <si>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</si>
  <si>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</si>
  <si>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</si>
  <si>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</si>
  <si>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</si>
  <si>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</si>
  <si>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</si>
  <si>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</si>
  <si>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</si>
  <si>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</si>
  <si>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</si>
  <si>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</si>
  <si>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</si>
  <si>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</si>
  <si>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</si>
  <si>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</si>
  <si>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</si>
  <si>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</si>
  <si>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</si>
  <si>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</si>
  <si>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</si>
  <si>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</si>
  <si>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</si>
  <si>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</si>
  <si>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</si>
  <si>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</si>
  <si>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</si>
  <si>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</si>
  <si>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</si>
  <si>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</si>
  <si>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</si>
  <si>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</si>
  <si>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</si>
  <si>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</si>
  <si>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</si>
  <si>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</si>
  <si>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</si>
  <si>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</si>
  <si>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</si>
  <si>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</si>
  <si>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</si>
  <si>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</si>
  <si>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</si>
  <si>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</si>
  <si>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</si>
  <si>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</si>
  <si>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</si>
  <si>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</si>
  <si>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</si>
  <si>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</si>
  <si>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</si>
  <si>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</si>
  <si>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</si>
  <si>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</si>
  <si>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</si>
  <si>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</si>
  <si>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</si>
  <si>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</si>
  <si>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</si>
  <si>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</si>
  <si>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</si>
  <si>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</si>
  <si>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</si>
  <si>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</si>
  <si>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</si>
  <si>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</si>
  <si>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</si>
  <si>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</si>
  <si>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</si>
  <si>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</si>
  <si>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</si>
  <si>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</si>
  <si>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</si>
  <si>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</si>
  <si>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</si>
  <si>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</si>
  <si>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</si>
  <si>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</si>
  <si>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</si>
  <si>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</si>
  <si>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</si>
  <si>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</si>
  <si>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</si>
  <si>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</si>
  <si>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</si>
  <si>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</si>
  <si>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</si>
  <si>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</si>
  <si>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</si>
  <si>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</si>
  <si>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</si>
  <si>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</si>
  <si>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</si>
  <si>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</si>
  <si>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0190-2020</t>
  </si>
  <si>
    <t>0192-2020</t>
  </si>
  <si>
    <t>0210-2020</t>
  </si>
  <si>
    <t>23/2020/154</t>
  </si>
  <si>
    <t>0193-2020</t>
  </si>
  <si>
    <t>23/2020/126</t>
  </si>
  <si>
    <t>23/2020/162</t>
  </si>
  <si>
    <t>31-12-20</t>
  </si>
  <si>
    <t>23/2020/134</t>
  </si>
  <si>
    <t>23/2020/125</t>
  </si>
  <si>
    <t>0512-2020</t>
  </si>
  <si>
    <t>0513-2020</t>
  </si>
  <si>
    <t>23/2020/361</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</si>
  <si>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</si>
  <si>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</si>
  <si>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</si>
  <si>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</si>
  <si>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</si>
  <si>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</si>
  <si>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MERCEDES ROMERO VARGAS</t>
  </si>
  <si>
    <t>LA MARIA CRA 30 N° 56-15</t>
  </si>
  <si>
    <t>6745351-3103623107</t>
  </si>
  <si>
    <t>colgracol0038@hotmail.com</t>
  </si>
  <si>
    <t>2021-23-10000769</t>
  </si>
  <si>
    <t>23/2019/093</t>
  </si>
  <si>
    <t>23/2019/094</t>
  </si>
  <si>
    <t>23/2019/095</t>
  </si>
  <si>
    <t>23/2019/116</t>
  </si>
  <si>
    <t>23/2019/117</t>
  </si>
  <si>
    <t>23-2019-117</t>
  </si>
  <si>
    <t>23/2018/206</t>
  </si>
  <si>
    <t>23/2018/207</t>
  </si>
  <si>
    <t>23/2018/275</t>
  </si>
  <si>
    <t>23/2018/276</t>
  </si>
  <si>
    <t>23/2018/277</t>
  </si>
  <si>
    <t>23/2018/278</t>
  </si>
  <si>
    <t>23/2017/385</t>
  </si>
  <si>
    <t>23/2017/386</t>
  </si>
  <si>
    <t>23/2017/388</t>
  </si>
  <si>
    <t>23/2016/574</t>
  </si>
  <si>
    <t>23/2017/387</t>
  </si>
  <si>
    <t>23/2016/575</t>
  </si>
  <si>
    <t>23/2016/588</t>
  </si>
  <si>
    <t>PRESTAR EL SERVICIO CENTROS DE DESARROLLO INFANTIL-CDI- DE CONFORMIDAD  CON EL MANUAL OPERATIVO DE LA MODALIDAD  INSTITUCIONAL  Y LAS DIRECTRICES ESTABLECIDAS  POR EL ICBF, EN ARMONIA CON LA POLITICA DE ESTADO PARA EL DESARROLLOINTEGRAL DE LA PRIMERA INFNACIA DE CERO A SIEMPRE</t>
  </si>
  <si>
    <t>PRESTAR EL SERVICIO CENTROS DE DESARROLLO INFANTIL-CDI- DE CONFORMIDAD  CON EL MANUAL OPERATIVO DE LA MODALIDAD  INSTITUCIONAL  Y LAS DIRECTRICES ESTABLECIDAS  POR EL ICBF, EN ARMONIA CON LA POLITICA DE ESTADO PARA EL DESARROLLOINTEGRAL DE LA PRIMERA INFANCIA DE CERO A SIEMPRE</t>
  </si>
  <si>
    <t>PRESTAR EL SERVICIO DE DEARROLLO INFANTIL  EN MEDIO DAMILIAR -DIMF- DE CONFORMIDAD  CON EL MANUAL OPERATIVO DE LA MODALIDAD  INSTITUCIONAL  Y LAS DIRECTRICES ESTABLECIDAS  POR EL ICBF, EN ARMONIA CON LA POLITICA DE ESTADO PARA EL DESARROLLOINTEGRAL DE LA PRIMERA INFANCIA DE CERO A SIEMPRE</t>
  </si>
  <si>
    <t>PRESTAR EL SERVICIO DE DEARROLLO INFANTIL  EN MEDIO DAMILIAR -DIMF- DE CONFORMIDAD  CON EL MANUAL OPERATIVO DE LA MODALIDAD  INSTITUCIONAL  Y LAS DIRECTRICES ESTABLECIDAS  POR EL ICBF, EN ARMONIA CON LA POLITICA DE ESTADO PARA EL DESARROLLOINTEGRAL DE LA PRIMERA INFNACIA DE CERO A SIEMPRE</t>
  </si>
  <si>
    <t xml:space="preserve">PRESTAR EL SERVICIO DE EDUCACION INICIAL EN EL MARCO DE LA ATENCION INTEGRAL A MUJERES GESTANTE, NIÑAS Y NIÑOS  MENORES DE  5 AÑOS, O HASTA SU  INGRESO AL GRADO DE TRANSICION,  DE CONFORMIDAD CON  LOS MANUALES OPERATIVOS DE LAS MODALIDADES Y LAS DIRECTRICES ESTABLECIDAS  POR EL ICBF, EN ARMONIA CON LA POLITICA DE ESTADO PARA LA ATENCION INTEGRAL DE LA PRIMERA INFANCIA "DE CERO A SIEMPRE "EN EL SERVICIO CENTRO DE DESARROLLO INFANTIL </t>
  </si>
  <si>
    <t xml:space="preserve">PRESTAR EL SERVICIO DE EDUCACION INICIAL EN EL MARCO DE LA ATENCION INTEGRAL A MUJERES GESTANTE, NIÑAS Y NIÑOS  MENORES DE  5 AÑOS, O HASTA SU  INGRESO AL GRADO DE TRANSICION,  DE CONFORMIDAD CON  LOS MANUALES OPERATIVOS DE LAS MODALIDADES Y LAS DIRECTRICES ESTABLECIDAS  POR EL ICBF, EN ARMONIA CON LA POLITICA DE ESTADO PARA LA ATENCION INTEGRAL DE LA PRIMERA INFANCIA "DE CERO A SIEMPRE "EN EL SERVICIO DE DESARRLLO INFANTIL  EN MEDIO FAMILIAR </t>
  </si>
  <si>
    <t xml:space="preserve">PRESTAR EL SERVICIO DE EDUCACION INICIAL EN EL MARCO DE LA ATENCION INTEGRAL A MUJERES GESTANTE, NIÑAS Y NIÑOS  MENORES DE  5 AÑOS, O HASTA SU  INGRESO AL GRADO DE TRANSICION,  DE CONFORMIDAD CON  LOS MANUALES OPERATIVOS DE LAS MODALIDADES Y LAS DIRECTRICES ESTABLECIDAS  POR EL ICBF, EN ARMONIA CON LA POLITICA DE ESTADO PARA LA ATENCION INTEGRAL DE LA PRIMERA INFANCIA "DE CERO A SIEMPRE "EN EL SERVICIO  CENTRO DE DESARROLLO INFANTIL </t>
  </si>
  <si>
    <t>PRESTAR EL SERVICIO DE EDUCACION INICIAL EN EL MARCO DE LA ATENCION INTEGRAL A MUJERES GESTANTE, NIÑAS Y NIÑOS  MENORES DE  5 AÑOS, O HASTA SU  INGRESO AL GRADO DE TRANSICION,  DE CONFORMIDAD CON  LOS MANUALES OPERATIVOS DE LAS MODALIDADES Y LAS DIRECTRICES ESTABLECIDAS  POR EL ICBF, EN ARMONIA CON LA POLITICA DE ESTADO PARA LA ATENCION INTEGRAL DE LA PRIMERA INFANCIA "DE CERO A SIEMPRE "EN EL SERVICIO  DESARROLLO INFANTIL EN MEDIO FAMILIAR</t>
  </si>
  <si>
    <t xml:space="preserve">PRESTAR EL SERVICIO DE ATENCION  A NIOS Y NIÑAS MENORES DE 5 AÑOS O HASTA SU INGRESO AL GRADO DE TRANSICION, CON EL FIN DE PROMOVER  EL DESARROLLO INTEGRAL  DE LA PRIMERA INFNACIA CON CALIDAD, DE CONFORMIDAD  CON EL LINEAMIENTO , EL MANUAL OPERATIVO Y LAS DIRECTRICES ESTABLECIDAS POR EL ICBBF,  EN MARCO DE LA POLITICA DE ESTADO PARA EL DESARROLLO INTEGRAL DE LA PRIMERA INFANCIA"DE CERO A SIEMPRE", EN EL SEERVICIO CENTROS DE DESARROLLO INFANTIL </t>
  </si>
  <si>
    <t>PRESTAR EL SERVICIO DE EDUCACION INICIAL EN EL MARCO DE LA ATENCION INTEGRAL A MUJERES GESTANTE, NIÑAS Y NIÑOS  MENORES DE  5 AÑOS, O HASTA SU  INGRESO AL GRADO DE TRANSICION,  DE CONFORMIDAD CON  LOS MANUALES OPERATIVOS DE LAS MODALIDADES Y LAS DIRECTRICES ESTABLECIDAS  POR EL ICBF, EN ARMONIA CON LA POLITICA DE ESTADO PARA LA ATENCION INTEGRAL DE LA PRIMERA INFANCIA "DE CERO A SIEMPRE "  EN EL SERVICIO  DESARROLLO INFANTIL EN MEDIO FAMILIAR</t>
  </si>
  <si>
    <t xml:space="preserve">PRESTAR EL SERVICIO DE EDUCACION INICIAL EN EL MARCO DE LA ATENCION INTEGRAL A MUJERES GESTANTE, NIÑAS Y NIÑOS  MENORES DE  5 AÑOS, O HASTA SU  INGRESO AL GRADO DE TRANSICION,  DE CONFORMIDAD CON  LOS MANUALES OPERATIVOS DE LAS MODALIDADES Y LAS DIRECTRICES ESTABLECIDAS  POR EL ICBF, EN ARMONIA CON LA POLITICA DE ESTADO PARA LA ATENCION INTEGRAL DE LA PRIMERA INFANCIA "DE CERO A SIEMPRE "  EN EL SERVICIO DENTRO DE DARROLLO INFANTIL    </t>
  </si>
  <si>
    <t>. PRESTAR LOS SERVICIOS DE EDUCACION INICIAL EN EL MARCO DE LA ATENCION INTEGRAL EN CENTRO DE DESARROLLO INFANTIL   CDI DE CONFORMIDAD CON EL MANUAL OPERATIVO DE LA MODALIDAD FAMILIAR, EL LINEAMIENTO TECNICO PARA LA ATENCION A LA PRIMERA INFANCIA Y LAS DIRECTRICES ESTABLECIDAS POR EL ICBF, EN ARMONIA CON LA POLITICA ESTADO PARA EL DESARROLLO INTEGRAL DE LA PRIMERA INFANCIA DE CERO A SIEMPRE.</t>
  </si>
  <si>
    <t>ALCALDIA MUNICIPAL DE VALENCIA</t>
  </si>
  <si>
    <t>038/2016</t>
  </si>
  <si>
    <t>15/05/2016</t>
  </si>
  <si>
    <t>15/05/2019</t>
  </si>
  <si>
    <t>PRESTACION DE SERVICIOS DE EDUCACION INICIAL, DE 0 A 5 AÑOE EN ESTE MUNICIPIO EN VIRTUD DE LA ATENCION PSICOSOCIAL Y NUTRICIONAL A LAS FAMILIAS MAS VULNERABLES DEL MUNICIPIO DE VALENCIA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</si>
</sst>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29" xfId="0" applyNumberFormat="1" applyFont="1" applyFill="1" applyBorder="1" applyAlignment="1" applyProtection="1">
      <alignment vertical="center"/>
      <protection locked="0"/>
    </xf>
    <xf numFmtId="167" fontId="3" fillId="3" borderId="29" xfId="1"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F78" sqref="F7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2653</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7" t="str">
        <f>HYPERLINK("#MI_Oferente_Singular!A114","CAPACIDAD RESIDUAL")</f>
        <v>CAPACIDAD RESIDUAL</v>
      </c>
      <c r="F8" s="178"/>
      <c r="G8" s="17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7" t="str">
        <f>HYPERLINK("#MI_Oferente_Singular!A162","TALENTO HUMANO")</f>
        <v>TALENTO HUMANO</v>
      </c>
      <c r="F9" s="178"/>
      <c r="G9" s="17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7" t="str">
        <f>HYPERLINK("#MI_Oferente_Singular!F162","INFRAESTRUCTURA")</f>
        <v>INFRAESTRUCTURA</v>
      </c>
      <c r="F10" s="178"/>
      <c r="G10" s="17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4" t="s">
        <v>2700</v>
      </c>
      <c r="D15" s="35"/>
      <c r="E15" s="35"/>
      <c r="F15" s="5"/>
      <c r="G15" s="32" t="s">
        <v>1168</v>
      </c>
      <c r="H15" s="102" t="s">
        <v>220</v>
      </c>
      <c r="I15" s="32" t="s">
        <v>2624</v>
      </c>
      <c r="J15" s="107" t="s">
        <v>2626</v>
      </c>
      <c r="L15" s="203" t="s">
        <v>8</v>
      </c>
      <c r="M15" s="203"/>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0" t="s">
        <v>2639</v>
      </c>
      <c r="I19" s="129" t="s">
        <v>11</v>
      </c>
      <c r="J19" s="130" t="s">
        <v>10</v>
      </c>
      <c r="K19" s="130" t="s">
        <v>2609</v>
      </c>
      <c r="L19" s="130" t="s">
        <v>1161</v>
      </c>
      <c r="M19" s="130" t="s">
        <v>1162</v>
      </c>
      <c r="N19" s="131" t="s">
        <v>2610</v>
      </c>
      <c r="O19" s="126"/>
      <c r="Q19" s="51"/>
      <c r="R19" s="51"/>
    </row>
    <row r="20" spans="1:23" ht="30" customHeight="1" x14ac:dyDescent="0.25">
      <c r="A20" s="9"/>
      <c r="B20" s="108">
        <v>806014866</v>
      </c>
      <c r="C20" s="5"/>
      <c r="D20" s="73"/>
      <c r="E20" s="5"/>
      <c r="F20" s="5"/>
      <c r="G20" s="5"/>
      <c r="H20" s="180"/>
      <c r="I20" s="137" t="s">
        <v>220</v>
      </c>
      <c r="J20" s="138" t="s">
        <v>513</v>
      </c>
      <c r="K20" s="139">
        <v>6578904802</v>
      </c>
      <c r="L20" s="140"/>
      <c r="M20" s="140">
        <v>44561</v>
      </c>
      <c r="N20" s="124">
        <f>+(M20-L20)/30</f>
        <v>1485.3666666666666</v>
      </c>
      <c r="O20" s="127"/>
      <c r="U20" s="123"/>
      <c r="V20" s="104">
        <f ca="1">NOW()</f>
        <v>44194.263682986108</v>
      </c>
      <c r="W20" s="104">
        <f ca="1">NOW()</f>
        <v>44194.263682986108</v>
      </c>
    </row>
    <row r="21" spans="1:23" ht="30" customHeight="1" outlineLevel="1" x14ac:dyDescent="0.25">
      <c r="A21" s="9"/>
      <c r="B21" s="71"/>
      <c r="C21" s="5"/>
      <c r="D21" s="5"/>
      <c r="E21" s="5"/>
      <c r="F21" s="5"/>
      <c r="G21" s="5"/>
      <c r="H21" s="70"/>
      <c r="I21" s="137" t="s">
        <v>220</v>
      </c>
      <c r="J21" s="138" t="s">
        <v>515</v>
      </c>
      <c r="K21" s="139"/>
      <c r="L21" s="140"/>
      <c r="M21" s="140">
        <v>44561</v>
      </c>
      <c r="N21" s="124">
        <f t="shared" ref="N21:N35" si="0">+(M21-L21)/30</f>
        <v>1485.3666666666666</v>
      </c>
      <c r="O21" s="128"/>
    </row>
    <row r="22" spans="1:23" ht="30" customHeight="1" outlineLevel="1" x14ac:dyDescent="0.25">
      <c r="A22" s="9"/>
      <c r="B22" s="71"/>
      <c r="C22" s="5"/>
      <c r="D22" s="5"/>
      <c r="E22" s="5"/>
      <c r="F22" s="5"/>
      <c r="G22" s="5"/>
      <c r="H22" s="70"/>
      <c r="I22" s="137"/>
      <c r="J22" s="138"/>
      <c r="K22" s="139"/>
      <c r="L22" s="140"/>
      <c r="M22" s="140"/>
      <c r="N22" s="125">
        <f t="shared" ref="N22:N33" si="1">+(M22-L22)/30</f>
        <v>0</v>
      </c>
      <c r="O22" s="128"/>
    </row>
    <row r="23" spans="1:23" ht="30" customHeight="1" outlineLevel="1" x14ac:dyDescent="0.25">
      <c r="A23" s="9"/>
      <c r="B23" s="101"/>
      <c r="C23" s="21"/>
      <c r="D23" s="21"/>
      <c r="E23" s="21"/>
      <c r="F23" s="5"/>
      <c r="G23" s="5"/>
      <c r="H23" s="70"/>
      <c r="I23" s="137"/>
      <c r="J23" s="138"/>
      <c r="K23" s="139"/>
      <c r="L23" s="140"/>
      <c r="M23" s="140"/>
      <c r="N23" s="125">
        <f t="shared" si="1"/>
        <v>0</v>
      </c>
      <c r="O23" s="128"/>
      <c r="Q23" s="103"/>
      <c r="R23" s="55"/>
      <c r="S23" s="104"/>
      <c r="T23" s="104"/>
    </row>
    <row r="24" spans="1:23" ht="30" customHeight="1" outlineLevel="1" x14ac:dyDescent="0.25">
      <c r="A24" s="9"/>
      <c r="B24" s="101"/>
      <c r="C24" s="21"/>
      <c r="D24" s="21"/>
      <c r="E24" s="21"/>
      <c r="F24" s="5"/>
      <c r="G24" s="5"/>
      <c r="H24" s="70"/>
      <c r="I24" s="137"/>
      <c r="J24" s="138"/>
      <c r="K24" s="139"/>
      <c r="L24" s="140"/>
      <c r="M24" s="140"/>
      <c r="N24" s="125">
        <f t="shared" si="1"/>
        <v>0</v>
      </c>
      <c r="O24" s="128"/>
    </row>
    <row r="25" spans="1:23" ht="30" customHeight="1" outlineLevel="1" x14ac:dyDescent="0.25">
      <c r="A25" s="9"/>
      <c r="B25" s="101"/>
      <c r="C25" s="21"/>
      <c r="D25" s="21"/>
      <c r="E25" s="21"/>
      <c r="F25" s="5"/>
      <c r="G25" s="5"/>
      <c r="H25" s="70"/>
      <c r="I25" s="137"/>
      <c r="J25" s="138"/>
      <c r="K25" s="139"/>
      <c r="L25" s="140"/>
      <c r="M25" s="140"/>
      <c r="N25" s="125">
        <f t="shared" si="1"/>
        <v>0</v>
      </c>
      <c r="O25" s="128"/>
    </row>
    <row r="26" spans="1:23" ht="30" customHeight="1" outlineLevel="1" x14ac:dyDescent="0.25">
      <c r="A26" s="9"/>
      <c r="B26" s="101"/>
      <c r="C26" s="21"/>
      <c r="D26" s="21"/>
      <c r="E26" s="21"/>
      <c r="F26" s="5"/>
      <c r="G26" s="5"/>
      <c r="H26" s="70"/>
      <c r="I26" s="137"/>
      <c r="J26" s="138"/>
      <c r="K26" s="139"/>
      <c r="L26" s="140"/>
      <c r="M26" s="140"/>
      <c r="N26" s="125">
        <f t="shared" si="1"/>
        <v>0</v>
      </c>
      <c r="O26" s="128"/>
    </row>
    <row r="27" spans="1:23" ht="30" customHeight="1" outlineLevel="1" x14ac:dyDescent="0.25">
      <c r="A27" s="9"/>
      <c r="B27" s="101"/>
      <c r="C27" s="21"/>
      <c r="D27" s="21"/>
      <c r="E27" s="21"/>
      <c r="F27" s="5"/>
      <c r="G27" s="5"/>
      <c r="H27" s="70"/>
      <c r="I27" s="137"/>
      <c r="J27" s="138"/>
      <c r="K27" s="139"/>
      <c r="L27" s="140"/>
      <c r="M27" s="140"/>
      <c r="N27" s="125">
        <f t="shared" si="1"/>
        <v>0</v>
      </c>
      <c r="O27" s="128"/>
    </row>
    <row r="28" spans="1:23" ht="30" customHeight="1" outlineLevel="1" x14ac:dyDescent="0.25">
      <c r="A28" s="9"/>
      <c r="B28" s="101"/>
      <c r="C28" s="21"/>
      <c r="D28" s="21"/>
      <c r="E28" s="21"/>
      <c r="F28" s="5"/>
      <c r="G28" s="5"/>
      <c r="H28" s="70"/>
      <c r="I28" s="137"/>
      <c r="J28" s="138"/>
      <c r="K28" s="139"/>
      <c r="L28" s="140"/>
      <c r="M28" s="140"/>
      <c r="N28" s="125">
        <f t="shared" si="1"/>
        <v>0</v>
      </c>
      <c r="O28" s="128"/>
    </row>
    <row r="29" spans="1:23" ht="30" customHeight="1" outlineLevel="1" x14ac:dyDescent="0.25">
      <c r="A29" s="9"/>
      <c r="B29" s="71"/>
      <c r="C29" s="5"/>
      <c r="D29" s="5"/>
      <c r="E29" s="5"/>
      <c r="F29" s="5"/>
      <c r="G29" s="5"/>
      <c r="H29" s="70"/>
      <c r="I29" s="137"/>
      <c r="J29" s="138"/>
      <c r="K29" s="139"/>
      <c r="L29" s="140"/>
      <c r="M29" s="140"/>
      <c r="N29" s="125">
        <f t="shared" si="1"/>
        <v>0</v>
      </c>
      <c r="O29" s="128"/>
    </row>
    <row r="30" spans="1:23" ht="30" customHeight="1" outlineLevel="1" x14ac:dyDescent="0.25">
      <c r="A30" s="9"/>
      <c r="B30" s="71"/>
      <c r="C30" s="5"/>
      <c r="D30" s="5"/>
      <c r="E30" s="5"/>
      <c r="F30" s="5"/>
      <c r="G30" s="5"/>
      <c r="H30" s="70"/>
      <c r="I30" s="137"/>
      <c r="J30" s="138"/>
      <c r="K30" s="139"/>
      <c r="L30" s="140"/>
      <c r="M30" s="140"/>
      <c r="N30" s="125">
        <f t="shared" si="1"/>
        <v>0</v>
      </c>
      <c r="O30" s="128"/>
    </row>
    <row r="31" spans="1:23" ht="30" customHeight="1" outlineLevel="1" x14ac:dyDescent="0.25">
      <c r="A31" s="9"/>
      <c r="B31" s="71"/>
      <c r="C31" s="5"/>
      <c r="D31" s="5"/>
      <c r="E31" s="5"/>
      <c r="F31" s="5"/>
      <c r="G31" s="5"/>
      <c r="H31" s="70"/>
      <c r="I31" s="137"/>
      <c r="J31" s="138"/>
      <c r="K31" s="139"/>
      <c r="L31" s="140"/>
      <c r="M31" s="140"/>
      <c r="N31" s="125">
        <f t="shared" si="1"/>
        <v>0</v>
      </c>
      <c r="O31" s="128"/>
    </row>
    <row r="32" spans="1:23" ht="30" customHeight="1" outlineLevel="1" x14ac:dyDescent="0.25">
      <c r="A32" s="9"/>
      <c r="B32" s="71"/>
      <c r="C32" s="5"/>
      <c r="D32" s="5"/>
      <c r="E32" s="5"/>
      <c r="F32" s="5"/>
      <c r="G32" s="5"/>
      <c r="H32" s="70"/>
      <c r="I32" s="137"/>
      <c r="J32" s="138"/>
      <c r="K32" s="139"/>
      <c r="L32" s="140"/>
      <c r="M32" s="140"/>
      <c r="N32" s="125">
        <f t="shared" si="1"/>
        <v>0</v>
      </c>
      <c r="O32" s="128"/>
    </row>
    <row r="33" spans="1:16" ht="30" customHeight="1" outlineLevel="1" x14ac:dyDescent="0.25">
      <c r="A33" s="9"/>
      <c r="B33" s="71"/>
      <c r="C33" s="5"/>
      <c r="D33" s="5"/>
      <c r="E33" s="5"/>
      <c r="F33" s="5"/>
      <c r="G33" s="5"/>
      <c r="H33" s="70"/>
      <c r="I33" s="137"/>
      <c r="J33" s="138"/>
      <c r="K33" s="139"/>
      <c r="L33" s="140"/>
      <c r="M33" s="140"/>
      <c r="N33" s="125">
        <f t="shared" si="1"/>
        <v>0</v>
      </c>
      <c r="O33" s="128"/>
    </row>
    <row r="34" spans="1:16" ht="30" customHeight="1" outlineLevel="1" x14ac:dyDescent="0.25">
      <c r="A34" s="9"/>
      <c r="B34" s="71"/>
      <c r="C34" s="5"/>
      <c r="D34" s="5"/>
      <c r="E34" s="5"/>
      <c r="F34" s="5"/>
      <c r="G34" s="5"/>
      <c r="H34" s="70"/>
      <c r="I34" s="137"/>
      <c r="J34" s="138"/>
      <c r="K34" s="139"/>
      <c r="L34" s="140"/>
      <c r="M34" s="140"/>
      <c r="N34" s="125">
        <f t="shared" si="0"/>
        <v>0</v>
      </c>
      <c r="O34" s="128"/>
    </row>
    <row r="35" spans="1:16" ht="30" customHeight="1" outlineLevel="1" x14ac:dyDescent="0.25">
      <c r="A35" s="9"/>
      <c r="B35" s="71"/>
      <c r="C35" s="5"/>
      <c r="D35" s="5"/>
      <c r="E35" s="5"/>
      <c r="F35" s="5"/>
      <c r="G35" s="5"/>
      <c r="H35" s="70"/>
      <c r="I35" s="137"/>
      <c r="J35" s="138"/>
      <c r="K35" s="139"/>
      <c r="L35" s="140"/>
      <c r="M35" s="140"/>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18"/>
      <c r="I37" s="119"/>
      <c r="J37" s="119"/>
      <c r="K37" s="119"/>
      <c r="L37" s="119"/>
      <c r="M37" s="119"/>
      <c r="N37" s="119"/>
      <c r="O37" s="120"/>
    </row>
    <row r="38" spans="1:16" ht="21" customHeight="1" x14ac:dyDescent="0.25">
      <c r="A38" s="9"/>
      <c r="B38" s="172" t="str">
        <f>VLOOKUP(B20,EAS!A2:B1439,2,0)</f>
        <v>CORPORACION EDUCATIVA COLEGIO GRAN COLOMBIA</v>
      </c>
      <c r="C38" s="172"/>
      <c r="D38" s="172"/>
      <c r="E38" s="172"/>
      <c r="F38" s="172"/>
      <c r="G38" s="5"/>
      <c r="H38" s="121"/>
      <c r="I38" s="184" t="s">
        <v>7</v>
      </c>
      <c r="J38" s="184"/>
      <c r="K38" s="184"/>
      <c r="L38" s="184"/>
      <c r="M38" s="184"/>
      <c r="N38" s="184"/>
      <c r="O38" s="122"/>
    </row>
    <row r="39" spans="1:16" ht="42.95" customHeight="1" thickBot="1" x14ac:dyDescent="0.3">
      <c r="A39" s="10"/>
      <c r="B39" s="11"/>
      <c r="C39" s="11"/>
      <c r="D39" s="11"/>
      <c r="E39" s="11"/>
      <c r="F39" s="11"/>
      <c r="G39" s="11"/>
      <c r="H39" s="10"/>
      <c r="I39" s="216" t="s">
        <v>2731</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2654</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09" t="s">
        <v>2676</v>
      </c>
      <c r="C48" s="110" t="s">
        <v>31</v>
      </c>
      <c r="D48" s="113" t="s">
        <v>2701</v>
      </c>
      <c r="E48" s="134">
        <v>43483</v>
      </c>
      <c r="F48" s="134">
        <v>43814</v>
      </c>
      <c r="G48" s="148">
        <f>IF(AND(E48&lt;&gt;"",F48&lt;&gt;""),((F48-E48)/30),"")</f>
        <v>11.033333333333333</v>
      </c>
      <c r="H48" s="114" t="s">
        <v>2720</v>
      </c>
      <c r="I48" s="113" t="s">
        <v>220</v>
      </c>
      <c r="J48" s="113" t="s">
        <v>513</v>
      </c>
      <c r="K48" s="115">
        <v>2768056208</v>
      </c>
      <c r="L48" s="116" t="s">
        <v>1148</v>
      </c>
      <c r="M48" s="111">
        <v>1</v>
      </c>
      <c r="N48" s="116" t="s">
        <v>27</v>
      </c>
      <c r="O48" s="116" t="s">
        <v>1148</v>
      </c>
      <c r="P48" s="78"/>
    </row>
    <row r="49" spans="1:16" s="6" customFormat="1" ht="24.75" customHeight="1" x14ac:dyDescent="0.25">
      <c r="A49" s="132">
        <v>2</v>
      </c>
      <c r="B49" s="109" t="s">
        <v>2676</v>
      </c>
      <c r="C49" s="116" t="s">
        <v>31</v>
      </c>
      <c r="D49" s="113" t="s">
        <v>2701</v>
      </c>
      <c r="E49" s="134">
        <v>43483</v>
      </c>
      <c r="F49" s="134">
        <v>43814</v>
      </c>
      <c r="G49" s="148">
        <f t="shared" ref="G49:G50" si="2">IF(AND(E49&lt;&gt;"",F49&lt;&gt;""),((F49-E49)/30),"")</f>
        <v>11.033333333333333</v>
      </c>
      <c r="H49" s="114" t="s">
        <v>2720</v>
      </c>
      <c r="I49" s="113" t="s">
        <v>220</v>
      </c>
      <c r="J49" s="113" t="s">
        <v>515</v>
      </c>
      <c r="K49" s="115">
        <v>2768056208</v>
      </c>
      <c r="L49" s="116" t="s">
        <v>1148</v>
      </c>
      <c r="M49" s="111">
        <v>1</v>
      </c>
      <c r="N49" s="116" t="s">
        <v>27</v>
      </c>
      <c r="O49" s="116" t="s">
        <v>1148</v>
      </c>
      <c r="P49" s="78"/>
    </row>
    <row r="50" spans="1:16" s="6" customFormat="1" ht="24.75" customHeight="1" x14ac:dyDescent="0.25">
      <c r="A50" s="132">
        <v>3</v>
      </c>
      <c r="B50" s="109" t="s">
        <v>2676</v>
      </c>
      <c r="C50" s="116" t="s">
        <v>31</v>
      </c>
      <c r="D50" s="113" t="s">
        <v>2702</v>
      </c>
      <c r="E50" s="134">
        <v>43486</v>
      </c>
      <c r="F50" s="134">
        <v>43822</v>
      </c>
      <c r="G50" s="148">
        <f t="shared" si="2"/>
        <v>11.2</v>
      </c>
      <c r="H50" s="114" t="s">
        <v>2721</v>
      </c>
      <c r="I50" s="113" t="s">
        <v>220</v>
      </c>
      <c r="J50" s="113" t="s">
        <v>487</v>
      </c>
      <c r="K50" s="115">
        <v>5335579316</v>
      </c>
      <c r="L50" s="116" t="s">
        <v>1148</v>
      </c>
      <c r="M50" s="111">
        <v>1</v>
      </c>
      <c r="N50" s="116" t="s">
        <v>27</v>
      </c>
      <c r="O50" s="116" t="s">
        <v>1148</v>
      </c>
      <c r="P50" s="78"/>
    </row>
    <row r="51" spans="1:16" s="6" customFormat="1" ht="24.75" customHeight="1" outlineLevel="1" x14ac:dyDescent="0.25">
      <c r="A51" s="132">
        <v>4</v>
      </c>
      <c r="B51" s="109" t="s">
        <v>2676</v>
      </c>
      <c r="C51" s="116" t="s">
        <v>31</v>
      </c>
      <c r="D51" s="113" t="s">
        <v>2703</v>
      </c>
      <c r="E51" s="134">
        <v>43483</v>
      </c>
      <c r="F51" s="134">
        <v>43829</v>
      </c>
      <c r="G51" s="148">
        <f t="shared" ref="G51:G107" si="3">IF(AND(E51&lt;&gt;"",F51&lt;&gt;""),((F51-E51)/30),"")</f>
        <v>11.533333333333333</v>
      </c>
      <c r="H51" s="114" t="s">
        <v>2722</v>
      </c>
      <c r="I51" s="113" t="s">
        <v>220</v>
      </c>
      <c r="J51" s="113" t="s">
        <v>489</v>
      </c>
      <c r="K51" s="115">
        <v>1073015926</v>
      </c>
      <c r="L51" s="116" t="s">
        <v>1148</v>
      </c>
      <c r="M51" s="111">
        <v>1</v>
      </c>
      <c r="N51" s="116" t="s">
        <v>27</v>
      </c>
      <c r="O51" s="116" t="s">
        <v>1148</v>
      </c>
      <c r="P51" s="78"/>
    </row>
    <row r="52" spans="1:16" s="7" customFormat="1" ht="24.75" customHeight="1" outlineLevel="1" x14ac:dyDescent="0.25">
      <c r="A52" s="133">
        <v>5</v>
      </c>
      <c r="B52" s="109" t="s">
        <v>2676</v>
      </c>
      <c r="C52" s="116" t="s">
        <v>31</v>
      </c>
      <c r="D52" s="113" t="s">
        <v>2704</v>
      </c>
      <c r="E52" s="134">
        <v>43484</v>
      </c>
      <c r="F52" s="134">
        <v>43814</v>
      </c>
      <c r="G52" s="148">
        <f t="shared" si="3"/>
        <v>11</v>
      </c>
      <c r="H52" s="114" t="s">
        <v>2723</v>
      </c>
      <c r="I52" s="113" t="s">
        <v>220</v>
      </c>
      <c r="J52" s="113" t="s">
        <v>127</v>
      </c>
      <c r="K52" s="115">
        <v>257375988</v>
      </c>
      <c r="L52" s="116" t="s">
        <v>1148</v>
      </c>
      <c r="M52" s="111">
        <v>1</v>
      </c>
      <c r="N52" s="116" t="s">
        <v>27</v>
      </c>
      <c r="O52" s="116" t="s">
        <v>26</v>
      </c>
      <c r="P52" s="79"/>
    </row>
    <row r="53" spans="1:16" s="7" customFormat="1" ht="24.75" customHeight="1" outlineLevel="1" x14ac:dyDescent="0.25">
      <c r="A53" s="133">
        <v>6</v>
      </c>
      <c r="B53" s="109" t="s">
        <v>2676</v>
      </c>
      <c r="C53" s="116" t="s">
        <v>31</v>
      </c>
      <c r="D53" s="113" t="s">
        <v>2705</v>
      </c>
      <c r="E53" s="134">
        <v>43486</v>
      </c>
      <c r="F53" s="134">
        <v>43814</v>
      </c>
      <c r="G53" s="148">
        <f t="shared" si="3"/>
        <v>10.933333333333334</v>
      </c>
      <c r="H53" s="114" t="s">
        <v>2720</v>
      </c>
      <c r="I53" s="165" t="s">
        <v>220</v>
      </c>
      <c r="J53" s="165" t="s">
        <v>494</v>
      </c>
      <c r="K53" s="166">
        <v>1574515947</v>
      </c>
      <c r="L53" s="116" t="s">
        <v>1148</v>
      </c>
      <c r="M53" s="111">
        <v>1</v>
      </c>
      <c r="N53" s="116" t="s">
        <v>27</v>
      </c>
      <c r="O53" s="116" t="s">
        <v>1148</v>
      </c>
      <c r="P53" s="79"/>
    </row>
    <row r="54" spans="1:16" s="7" customFormat="1" ht="24.75" customHeight="1" outlineLevel="1" x14ac:dyDescent="0.25">
      <c r="A54" s="133">
        <v>7</v>
      </c>
      <c r="B54" s="109" t="s">
        <v>2676</v>
      </c>
      <c r="C54" s="116" t="s">
        <v>31</v>
      </c>
      <c r="D54" s="113" t="s">
        <v>2706</v>
      </c>
      <c r="E54" s="134">
        <v>43486</v>
      </c>
      <c r="F54" s="134">
        <v>43814</v>
      </c>
      <c r="G54" s="148">
        <f t="shared" si="3"/>
        <v>10.933333333333334</v>
      </c>
      <c r="H54" s="114" t="s">
        <v>2720</v>
      </c>
      <c r="I54" s="113" t="s">
        <v>220</v>
      </c>
      <c r="J54" s="113" t="s">
        <v>495</v>
      </c>
      <c r="K54" s="112">
        <v>1574515947</v>
      </c>
      <c r="L54" s="116" t="s">
        <v>1148</v>
      </c>
      <c r="M54" s="111">
        <v>1</v>
      </c>
      <c r="N54" s="116" t="s">
        <v>27</v>
      </c>
      <c r="O54" s="116" t="s">
        <v>1148</v>
      </c>
      <c r="P54" s="79"/>
    </row>
    <row r="55" spans="1:16" s="7" customFormat="1" ht="24.75" customHeight="1" outlineLevel="1" x14ac:dyDescent="0.25">
      <c r="A55" s="133">
        <v>8</v>
      </c>
      <c r="B55" s="109" t="s">
        <v>2676</v>
      </c>
      <c r="C55" s="116" t="s">
        <v>31</v>
      </c>
      <c r="D55" s="113" t="s">
        <v>2706</v>
      </c>
      <c r="E55" s="134">
        <v>43486</v>
      </c>
      <c r="F55" s="134">
        <v>43814</v>
      </c>
      <c r="G55" s="148">
        <f t="shared" si="3"/>
        <v>10.933333333333334</v>
      </c>
      <c r="H55" s="114" t="s">
        <v>2720</v>
      </c>
      <c r="I55" s="113" t="s">
        <v>220</v>
      </c>
      <c r="J55" s="113" t="s">
        <v>127</v>
      </c>
      <c r="K55" s="112">
        <v>1574515947</v>
      </c>
      <c r="L55" s="116" t="s">
        <v>1148</v>
      </c>
      <c r="M55" s="111">
        <v>1</v>
      </c>
      <c r="N55" s="116" t="s">
        <v>27</v>
      </c>
      <c r="O55" s="116" t="s">
        <v>1148</v>
      </c>
      <c r="P55" s="79"/>
    </row>
    <row r="56" spans="1:16" s="7" customFormat="1" ht="24.75" customHeight="1" outlineLevel="1" x14ac:dyDescent="0.25">
      <c r="A56" s="133">
        <v>9</v>
      </c>
      <c r="B56" s="109" t="s">
        <v>2676</v>
      </c>
      <c r="C56" s="116" t="s">
        <v>31</v>
      </c>
      <c r="D56" s="113" t="s">
        <v>2707</v>
      </c>
      <c r="E56" s="134">
        <v>43313</v>
      </c>
      <c r="F56" s="134">
        <v>43404</v>
      </c>
      <c r="G56" s="148">
        <f t="shared" si="3"/>
        <v>3.0333333333333332</v>
      </c>
      <c r="H56" s="114" t="s">
        <v>2724</v>
      </c>
      <c r="I56" s="113" t="s">
        <v>220</v>
      </c>
      <c r="J56" s="113" t="s">
        <v>127</v>
      </c>
      <c r="K56" s="112">
        <v>64098138</v>
      </c>
      <c r="L56" s="116" t="s">
        <v>1148</v>
      </c>
      <c r="M56" s="111">
        <v>1</v>
      </c>
      <c r="N56" s="116" t="s">
        <v>27</v>
      </c>
      <c r="O56" s="116" t="s">
        <v>1148</v>
      </c>
      <c r="P56" s="79"/>
    </row>
    <row r="57" spans="1:16" s="7" customFormat="1" ht="24.75" customHeight="1" outlineLevel="1" x14ac:dyDescent="0.25">
      <c r="A57" s="133">
        <v>10</v>
      </c>
      <c r="B57" s="64" t="s">
        <v>2676</v>
      </c>
      <c r="C57" s="116" t="s">
        <v>31</v>
      </c>
      <c r="D57" s="113" t="s">
        <v>2708</v>
      </c>
      <c r="E57" s="134">
        <v>43313</v>
      </c>
      <c r="F57" s="134">
        <v>43404</v>
      </c>
      <c r="G57" s="148">
        <f t="shared" si="3"/>
        <v>3.0333333333333332</v>
      </c>
      <c r="H57" s="114" t="s">
        <v>2725</v>
      </c>
      <c r="I57" s="113" t="s">
        <v>220</v>
      </c>
      <c r="J57" s="113" t="s">
        <v>127</v>
      </c>
      <c r="K57" s="115">
        <v>445019766</v>
      </c>
      <c r="L57" s="116" t="s">
        <v>1148</v>
      </c>
      <c r="M57" s="111">
        <v>1</v>
      </c>
      <c r="N57" s="116" t="s">
        <v>27</v>
      </c>
      <c r="O57" s="116" t="s">
        <v>1148</v>
      </c>
      <c r="P57" s="79"/>
    </row>
    <row r="58" spans="1:16" s="7" customFormat="1" ht="24.75" customHeight="1" outlineLevel="1" x14ac:dyDescent="0.25">
      <c r="A58" s="133">
        <v>11</v>
      </c>
      <c r="B58" s="64" t="s">
        <v>2676</v>
      </c>
      <c r="C58" s="116" t="s">
        <v>31</v>
      </c>
      <c r="D58" s="113" t="s">
        <v>2708</v>
      </c>
      <c r="E58" s="134">
        <v>43313</v>
      </c>
      <c r="F58" s="134">
        <v>43404</v>
      </c>
      <c r="G58" s="148">
        <f t="shared" si="3"/>
        <v>3.0333333333333332</v>
      </c>
      <c r="H58" s="114" t="s">
        <v>2725</v>
      </c>
      <c r="I58" s="113" t="s">
        <v>220</v>
      </c>
      <c r="J58" s="113" t="s">
        <v>494</v>
      </c>
      <c r="K58" s="115">
        <v>445019766</v>
      </c>
      <c r="L58" s="116" t="s">
        <v>1148</v>
      </c>
      <c r="M58" s="111">
        <v>1</v>
      </c>
      <c r="N58" s="116" t="s">
        <v>27</v>
      </c>
      <c r="O58" s="116" t="s">
        <v>1148</v>
      </c>
      <c r="P58" s="79"/>
    </row>
    <row r="59" spans="1:16" s="7" customFormat="1" ht="24.75" customHeight="1" outlineLevel="1" x14ac:dyDescent="0.25">
      <c r="A59" s="133">
        <v>12</v>
      </c>
      <c r="B59" s="64" t="s">
        <v>2676</v>
      </c>
      <c r="C59" s="116" t="s">
        <v>31</v>
      </c>
      <c r="D59" s="113" t="s">
        <v>2708</v>
      </c>
      <c r="E59" s="134">
        <v>43313</v>
      </c>
      <c r="F59" s="134">
        <v>43404</v>
      </c>
      <c r="G59" s="148">
        <f t="shared" si="3"/>
        <v>3.0333333333333332</v>
      </c>
      <c r="H59" s="114" t="s">
        <v>2725</v>
      </c>
      <c r="I59" s="113" t="s">
        <v>220</v>
      </c>
      <c r="J59" s="113" t="s">
        <v>495</v>
      </c>
      <c r="K59" s="115">
        <v>445019766</v>
      </c>
      <c r="L59" s="116" t="s">
        <v>1148</v>
      </c>
      <c r="M59" s="111">
        <v>1</v>
      </c>
      <c r="N59" s="116" t="s">
        <v>27</v>
      </c>
      <c r="O59" s="116" t="s">
        <v>1148</v>
      </c>
      <c r="P59" s="79"/>
    </row>
    <row r="60" spans="1:16" s="7" customFormat="1" ht="24.75" customHeight="1" outlineLevel="1" x14ac:dyDescent="0.25">
      <c r="A60" s="133">
        <v>13</v>
      </c>
      <c r="B60" s="64" t="s">
        <v>2676</v>
      </c>
      <c r="C60" s="116" t="s">
        <v>31</v>
      </c>
      <c r="D60" s="113" t="s">
        <v>2709</v>
      </c>
      <c r="E60" s="134">
        <v>43405</v>
      </c>
      <c r="F60" s="134">
        <v>43444</v>
      </c>
      <c r="G60" s="148">
        <f t="shared" si="3"/>
        <v>1.3</v>
      </c>
      <c r="H60" s="114" t="s">
        <v>2726</v>
      </c>
      <c r="I60" s="113" t="s">
        <v>220</v>
      </c>
      <c r="J60" s="113" t="s">
        <v>487</v>
      </c>
      <c r="K60" s="112">
        <v>101609993</v>
      </c>
      <c r="L60" s="116" t="s">
        <v>1148</v>
      </c>
      <c r="M60" s="111">
        <v>1</v>
      </c>
      <c r="N60" s="116" t="s">
        <v>27</v>
      </c>
      <c r="O60" s="116" t="s">
        <v>1148</v>
      </c>
      <c r="P60" s="79"/>
    </row>
    <row r="61" spans="1:16" s="7" customFormat="1" ht="24.75" customHeight="1" outlineLevel="1" x14ac:dyDescent="0.25">
      <c r="A61" s="133">
        <v>14</v>
      </c>
      <c r="B61" s="64" t="s">
        <v>2676</v>
      </c>
      <c r="C61" s="116" t="s">
        <v>31</v>
      </c>
      <c r="D61" s="113" t="s">
        <v>2710</v>
      </c>
      <c r="E61" s="134">
        <v>43405</v>
      </c>
      <c r="F61" s="134">
        <v>43434</v>
      </c>
      <c r="G61" s="148">
        <f t="shared" si="3"/>
        <v>0.96666666666666667</v>
      </c>
      <c r="H61" s="114" t="s">
        <v>2726</v>
      </c>
      <c r="I61" s="113" t="s">
        <v>220</v>
      </c>
      <c r="J61" s="113" t="s">
        <v>513</v>
      </c>
      <c r="K61" s="115">
        <v>269746020</v>
      </c>
      <c r="L61" s="116" t="s">
        <v>1148</v>
      </c>
      <c r="M61" s="111">
        <v>1</v>
      </c>
      <c r="N61" s="116" t="s">
        <v>27</v>
      </c>
      <c r="O61" s="116" t="s">
        <v>1148</v>
      </c>
      <c r="P61" s="79"/>
    </row>
    <row r="62" spans="1:16" s="7" customFormat="1" ht="24.75" customHeight="1" outlineLevel="1" x14ac:dyDescent="0.25">
      <c r="A62" s="133">
        <v>15</v>
      </c>
      <c r="B62" s="64" t="s">
        <v>2676</v>
      </c>
      <c r="C62" s="116" t="s">
        <v>31</v>
      </c>
      <c r="D62" s="113" t="s">
        <v>2710</v>
      </c>
      <c r="E62" s="134">
        <v>43405</v>
      </c>
      <c r="F62" s="134">
        <v>43434</v>
      </c>
      <c r="G62" s="148">
        <f t="shared" si="3"/>
        <v>0.96666666666666667</v>
      </c>
      <c r="H62" s="114" t="s">
        <v>2726</v>
      </c>
      <c r="I62" s="113" t="s">
        <v>220</v>
      </c>
      <c r="J62" s="113" t="s">
        <v>515</v>
      </c>
      <c r="K62" s="115">
        <v>269746020</v>
      </c>
      <c r="L62" s="116" t="s">
        <v>1148</v>
      </c>
      <c r="M62" s="111">
        <v>1</v>
      </c>
      <c r="N62" s="116" t="s">
        <v>27</v>
      </c>
      <c r="O62" s="116" t="s">
        <v>1148</v>
      </c>
      <c r="P62" s="79"/>
    </row>
    <row r="63" spans="1:16" s="7" customFormat="1" ht="24.75" customHeight="1" outlineLevel="1" x14ac:dyDescent="0.25">
      <c r="A63" s="133">
        <v>16</v>
      </c>
      <c r="B63" s="64" t="s">
        <v>2676</v>
      </c>
      <c r="C63" s="116" t="s">
        <v>31</v>
      </c>
      <c r="D63" s="113" t="s">
        <v>2711</v>
      </c>
      <c r="E63" s="134">
        <v>43405</v>
      </c>
      <c r="F63" s="134">
        <v>43434</v>
      </c>
      <c r="G63" s="148">
        <f t="shared" si="3"/>
        <v>0.96666666666666667</v>
      </c>
      <c r="H63" s="114" t="s">
        <v>2727</v>
      </c>
      <c r="I63" s="113" t="s">
        <v>220</v>
      </c>
      <c r="J63" s="113" t="s">
        <v>127</v>
      </c>
      <c r="K63" s="115">
        <v>21366046</v>
      </c>
      <c r="L63" s="116" t="s">
        <v>1148</v>
      </c>
      <c r="M63" s="111">
        <v>1</v>
      </c>
      <c r="N63" s="116" t="s">
        <v>27</v>
      </c>
      <c r="O63" s="116" t="s">
        <v>1148</v>
      </c>
      <c r="P63" s="79"/>
    </row>
    <row r="64" spans="1:16" s="7" customFormat="1" ht="24.75" customHeight="1" outlineLevel="1" x14ac:dyDescent="0.25">
      <c r="A64" s="133">
        <v>17</v>
      </c>
      <c r="B64" s="64" t="s">
        <v>2676</v>
      </c>
      <c r="C64" s="116" t="s">
        <v>31</v>
      </c>
      <c r="D64" s="113" t="s">
        <v>2712</v>
      </c>
      <c r="E64" s="134">
        <v>43405</v>
      </c>
      <c r="F64" s="134">
        <v>43434</v>
      </c>
      <c r="G64" s="148">
        <f t="shared" si="3"/>
        <v>0.96666666666666667</v>
      </c>
      <c r="H64" s="114" t="s">
        <v>2726</v>
      </c>
      <c r="I64" s="113" t="s">
        <v>220</v>
      </c>
      <c r="J64" s="113" t="s">
        <v>127</v>
      </c>
      <c r="K64" s="115">
        <v>148339922</v>
      </c>
      <c r="L64" s="116" t="s">
        <v>1148</v>
      </c>
      <c r="M64" s="111">
        <v>1</v>
      </c>
      <c r="N64" s="116" t="s">
        <v>27</v>
      </c>
      <c r="O64" s="116" t="s">
        <v>1148</v>
      </c>
      <c r="P64" s="79"/>
    </row>
    <row r="65" spans="1:16" s="7" customFormat="1" ht="24.75" customHeight="1" outlineLevel="1" x14ac:dyDescent="0.25">
      <c r="A65" s="133">
        <v>18</v>
      </c>
      <c r="B65" s="64" t="s">
        <v>2676</v>
      </c>
      <c r="C65" s="116" t="s">
        <v>31</v>
      </c>
      <c r="D65" s="113" t="s">
        <v>2712</v>
      </c>
      <c r="E65" s="134">
        <v>43405</v>
      </c>
      <c r="F65" s="134">
        <v>43434</v>
      </c>
      <c r="G65" s="148">
        <f t="shared" si="3"/>
        <v>0.96666666666666667</v>
      </c>
      <c r="H65" s="114" t="s">
        <v>2726</v>
      </c>
      <c r="I65" s="113" t="s">
        <v>220</v>
      </c>
      <c r="J65" s="113" t="s">
        <v>494</v>
      </c>
      <c r="K65" s="115">
        <v>148339922</v>
      </c>
      <c r="L65" s="116" t="s">
        <v>1148</v>
      </c>
      <c r="M65" s="111">
        <v>1</v>
      </c>
      <c r="N65" s="116" t="s">
        <v>27</v>
      </c>
      <c r="O65" s="116" t="s">
        <v>1148</v>
      </c>
      <c r="P65" s="79"/>
    </row>
    <row r="66" spans="1:16" s="7" customFormat="1" ht="24.75" customHeight="1" outlineLevel="1" x14ac:dyDescent="0.25">
      <c r="A66" s="133">
        <v>19</v>
      </c>
      <c r="B66" s="64" t="s">
        <v>2676</v>
      </c>
      <c r="C66" s="65" t="s">
        <v>31</v>
      </c>
      <c r="D66" s="63" t="s">
        <v>2712</v>
      </c>
      <c r="E66" s="134">
        <v>43405</v>
      </c>
      <c r="F66" s="134">
        <v>43434</v>
      </c>
      <c r="G66" s="148">
        <f t="shared" si="3"/>
        <v>0.96666666666666667</v>
      </c>
      <c r="H66" s="64" t="s">
        <v>2726</v>
      </c>
      <c r="I66" s="63" t="s">
        <v>220</v>
      </c>
      <c r="J66" s="63" t="s">
        <v>495</v>
      </c>
      <c r="K66" s="66">
        <v>148339922</v>
      </c>
      <c r="L66" s="65" t="s">
        <v>1148</v>
      </c>
      <c r="M66" s="67">
        <v>1</v>
      </c>
      <c r="N66" s="65" t="s">
        <v>27</v>
      </c>
      <c r="O66" s="65" t="s">
        <v>1148</v>
      </c>
      <c r="P66" s="79"/>
    </row>
    <row r="67" spans="1:16" s="7" customFormat="1" ht="24.75" customHeight="1" outlineLevel="1" x14ac:dyDescent="0.25">
      <c r="A67" s="133">
        <v>20</v>
      </c>
      <c r="B67" s="64" t="s">
        <v>2676</v>
      </c>
      <c r="C67" s="65" t="s">
        <v>31</v>
      </c>
      <c r="D67" s="63" t="s">
        <v>2713</v>
      </c>
      <c r="E67" s="134">
        <v>43085</v>
      </c>
      <c r="F67" s="134">
        <v>43404</v>
      </c>
      <c r="G67" s="148">
        <f t="shared" si="3"/>
        <v>10.633333333333333</v>
      </c>
      <c r="H67" s="64" t="s">
        <v>2726</v>
      </c>
      <c r="I67" s="63" t="s">
        <v>220</v>
      </c>
      <c r="J67" s="63" t="s">
        <v>495</v>
      </c>
      <c r="K67" s="66">
        <v>948634378</v>
      </c>
      <c r="L67" s="65" t="s">
        <v>1148</v>
      </c>
      <c r="M67" s="67">
        <v>1</v>
      </c>
      <c r="N67" s="65" t="s">
        <v>27</v>
      </c>
      <c r="O67" s="65" t="s">
        <v>1148</v>
      </c>
      <c r="P67" s="79"/>
    </row>
    <row r="68" spans="1:16" s="7" customFormat="1" ht="24.75" customHeight="1" outlineLevel="1" x14ac:dyDescent="0.25">
      <c r="A68" s="133">
        <v>21</v>
      </c>
      <c r="B68" s="64" t="s">
        <v>2676</v>
      </c>
      <c r="C68" s="65" t="s">
        <v>31</v>
      </c>
      <c r="D68" s="63" t="s">
        <v>2713</v>
      </c>
      <c r="E68" s="134">
        <v>43085</v>
      </c>
      <c r="F68" s="134">
        <v>43404</v>
      </c>
      <c r="G68" s="148">
        <f t="shared" si="3"/>
        <v>10.633333333333333</v>
      </c>
      <c r="H68" s="64" t="s">
        <v>2726</v>
      </c>
      <c r="I68" s="63" t="s">
        <v>220</v>
      </c>
      <c r="J68" s="63" t="s">
        <v>127</v>
      </c>
      <c r="K68" s="66">
        <v>948634378</v>
      </c>
      <c r="L68" s="65" t="s">
        <v>1148</v>
      </c>
      <c r="M68" s="67">
        <v>1</v>
      </c>
      <c r="N68" s="65" t="s">
        <v>27</v>
      </c>
      <c r="O68" s="65" t="s">
        <v>1148</v>
      </c>
      <c r="P68" s="79"/>
    </row>
    <row r="69" spans="1:16" s="7" customFormat="1" ht="24.75" customHeight="1" outlineLevel="1" x14ac:dyDescent="0.25">
      <c r="A69" s="133">
        <v>22</v>
      </c>
      <c r="B69" s="64" t="s">
        <v>2676</v>
      </c>
      <c r="C69" s="65" t="s">
        <v>31</v>
      </c>
      <c r="D69" s="63" t="s">
        <v>2713</v>
      </c>
      <c r="E69" s="134">
        <v>43085</v>
      </c>
      <c r="F69" s="134">
        <v>43404</v>
      </c>
      <c r="G69" s="148">
        <f t="shared" si="3"/>
        <v>10.633333333333333</v>
      </c>
      <c r="H69" s="64" t="s">
        <v>2726</v>
      </c>
      <c r="I69" s="63" t="s">
        <v>220</v>
      </c>
      <c r="J69" s="63" t="s">
        <v>494</v>
      </c>
      <c r="K69" s="66">
        <v>948634378</v>
      </c>
      <c r="L69" s="65" t="s">
        <v>1148</v>
      </c>
      <c r="M69" s="67">
        <v>1</v>
      </c>
      <c r="N69" s="65" t="s">
        <v>27</v>
      </c>
      <c r="O69" s="65" t="s">
        <v>1148</v>
      </c>
      <c r="P69" s="79"/>
    </row>
    <row r="70" spans="1:16" s="7" customFormat="1" ht="24.75" customHeight="1" outlineLevel="1" x14ac:dyDescent="0.25">
      <c r="A70" s="133">
        <v>23</v>
      </c>
      <c r="B70" s="64" t="s">
        <v>2676</v>
      </c>
      <c r="C70" s="65" t="s">
        <v>31</v>
      </c>
      <c r="D70" s="63" t="s">
        <v>2714</v>
      </c>
      <c r="E70" s="134">
        <v>43085</v>
      </c>
      <c r="F70" s="134">
        <v>43404</v>
      </c>
      <c r="G70" s="148">
        <f t="shared" si="3"/>
        <v>10.633333333333333</v>
      </c>
      <c r="H70" s="64" t="s">
        <v>2726</v>
      </c>
      <c r="I70" s="63" t="s">
        <v>220</v>
      </c>
      <c r="J70" s="63" t="s">
        <v>513</v>
      </c>
      <c r="K70" s="66">
        <v>26486189621</v>
      </c>
      <c r="L70" s="65" t="s">
        <v>1148</v>
      </c>
      <c r="M70" s="67">
        <v>1</v>
      </c>
      <c r="N70" s="65" t="s">
        <v>27</v>
      </c>
      <c r="O70" s="65" t="s">
        <v>1148</v>
      </c>
      <c r="P70" s="79"/>
    </row>
    <row r="71" spans="1:16" s="7" customFormat="1" ht="24.75" customHeight="1" outlineLevel="1" x14ac:dyDescent="0.25">
      <c r="A71" s="133">
        <v>24</v>
      </c>
      <c r="B71" s="64" t="s">
        <v>2676</v>
      </c>
      <c r="C71" s="65" t="s">
        <v>31</v>
      </c>
      <c r="D71" s="63" t="s">
        <v>2714</v>
      </c>
      <c r="E71" s="134">
        <v>43085</v>
      </c>
      <c r="F71" s="134">
        <v>43404</v>
      </c>
      <c r="G71" s="148">
        <f t="shared" si="3"/>
        <v>10.633333333333333</v>
      </c>
      <c r="H71" s="64" t="s">
        <v>2726</v>
      </c>
      <c r="I71" s="63" t="s">
        <v>220</v>
      </c>
      <c r="J71" s="63" t="s">
        <v>515</v>
      </c>
      <c r="K71" s="66">
        <v>2648618621</v>
      </c>
      <c r="L71" s="65" t="s">
        <v>1148</v>
      </c>
      <c r="M71" s="67">
        <v>1</v>
      </c>
      <c r="N71" s="65" t="s">
        <v>27</v>
      </c>
      <c r="O71" s="65" t="s">
        <v>1148</v>
      </c>
      <c r="P71" s="79"/>
    </row>
    <row r="72" spans="1:16" s="7" customFormat="1" ht="24.75" customHeight="1" outlineLevel="1" x14ac:dyDescent="0.25">
      <c r="A72" s="133">
        <v>25</v>
      </c>
      <c r="B72" s="64" t="s">
        <v>2676</v>
      </c>
      <c r="C72" s="65" t="s">
        <v>31</v>
      </c>
      <c r="D72" s="63" t="s">
        <v>2715</v>
      </c>
      <c r="E72" s="134">
        <v>43085</v>
      </c>
      <c r="F72" s="134">
        <v>43404</v>
      </c>
      <c r="G72" s="148">
        <f t="shared" si="3"/>
        <v>10.633333333333333</v>
      </c>
      <c r="H72" s="64" t="s">
        <v>2727</v>
      </c>
      <c r="I72" s="63" t="s">
        <v>220</v>
      </c>
      <c r="J72" s="63" t="s">
        <v>487</v>
      </c>
      <c r="K72" s="66">
        <v>768286872</v>
      </c>
      <c r="L72" s="65" t="s">
        <v>1148</v>
      </c>
      <c r="M72" s="67">
        <v>1</v>
      </c>
      <c r="N72" s="65" t="s">
        <v>27</v>
      </c>
      <c r="O72" s="65" t="s">
        <v>1148</v>
      </c>
      <c r="P72" s="79"/>
    </row>
    <row r="73" spans="1:16" s="7" customFormat="1" ht="24.75" customHeight="1" outlineLevel="1" x14ac:dyDescent="0.25">
      <c r="A73" s="133">
        <v>26</v>
      </c>
      <c r="B73" s="64" t="s">
        <v>2676</v>
      </c>
      <c r="C73" s="65" t="s">
        <v>31</v>
      </c>
      <c r="D73" s="63" t="s">
        <v>2716</v>
      </c>
      <c r="E73" s="134">
        <v>42720</v>
      </c>
      <c r="F73" s="134">
        <v>43084</v>
      </c>
      <c r="G73" s="148">
        <f t="shared" si="3"/>
        <v>12.133333333333333</v>
      </c>
      <c r="H73" s="64" t="s">
        <v>2728</v>
      </c>
      <c r="I73" s="63" t="s">
        <v>220</v>
      </c>
      <c r="J73" s="63" t="s">
        <v>513</v>
      </c>
      <c r="K73" s="66">
        <v>682387439</v>
      </c>
      <c r="L73" s="65" t="s">
        <v>1148</v>
      </c>
      <c r="M73" s="67">
        <v>1</v>
      </c>
      <c r="N73" s="65" t="s">
        <v>27</v>
      </c>
      <c r="O73" s="65" t="s">
        <v>1148</v>
      </c>
      <c r="P73" s="79"/>
    </row>
    <row r="74" spans="1:16" s="7" customFormat="1" ht="24.75" customHeight="1" outlineLevel="1" x14ac:dyDescent="0.25">
      <c r="A74" s="133">
        <v>27</v>
      </c>
      <c r="B74" s="64" t="s">
        <v>2676</v>
      </c>
      <c r="C74" s="65" t="s">
        <v>31</v>
      </c>
      <c r="D74" s="63" t="s">
        <v>2717</v>
      </c>
      <c r="E74" s="134">
        <v>43085</v>
      </c>
      <c r="F74" s="134">
        <v>43404</v>
      </c>
      <c r="G74" s="148">
        <f t="shared" si="3"/>
        <v>10.633333333333333</v>
      </c>
      <c r="H74" s="64" t="s">
        <v>2726</v>
      </c>
      <c r="I74" s="63" t="s">
        <v>220</v>
      </c>
      <c r="J74" s="63" t="s">
        <v>487</v>
      </c>
      <c r="K74" s="66">
        <v>846891524</v>
      </c>
      <c r="L74" s="65" t="s">
        <v>1148</v>
      </c>
      <c r="M74" s="67">
        <v>1</v>
      </c>
      <c r="N74" s="65" t="s">
        <v>27</v>
      </c>
      <c r="O74" s="65" t="s">
        <v>1148</v>
      </c>
      <c r="P74" s="79"/>
    </row>
    <row r="75" spans="1:16" s="7" customFormat="1" ht="24.75" customHeight="1" outlineLevel="1" x14ac:dyDescent="0.25">
      <c r="A75" s="133">
        <v>28</v>
      </c>
      <c r="B75" s="64" t="s">
        <v>2676</v>
      </c>
      <c r="C75" s="65" t="s">
        <v>31</v>
      </c>
      <c r="D75" s="63" t="s">
        <v>2718</v>
      </c>
      <c r="E75" s="134">
        <v>42723</v>
      </c>
      <c r="F75" s="134">
        <v>43084</v>
      </c>
      <c r="G75" s="148">
        <f t="shared" si="3"/>
        <v>12.033333333333333</v>
      </c>
      <c r="H75" s="64" t="s">
        <v>2729</v>
      </c>
      <c r="I75" s="63" t="s">
        <v>220</v>
      </c>
      <c r="J75" s="63" t="s">
        <v>487</v>
      </c>
      <c r="K75" s="66">
        <v>954685502</v>
      </c>
      <c r="L75" s="65" t="s">
        <v>1148</v>
      </c>
      <c r="M75" s="67">
        <v>1</v>
      </c>
      <c r="N75" s="65" t="s">
        <v>27</v>
      </c>
      <c r="O75" s="65" t="s">
        <v>26</v>
      </c>
      <c r="P75" s="79"/>
    </row>
    <row r="76" spans="1:16" s="7" customFormat="1" ht="24.75" customHeight="1" outlineLevel="1" x14ac:dyDescent="0.25">
      <c r="A76" s="133">
        <v>29</v>
      </c>
      <c r="B76" s="64" t="s">
        <v>2676</v>
      </c>
      <c r="C76" s="65" t="s">
        <v>31</v>
      </c>
      <c r="D76" s="63" t="s">
        <v>2719</v>
      </c>
      <c r="E76" s="134">
        <v>42723</v>
      </c>
      <c r="F76" s="134">
        <v>43084</v>
      </c>
      <c r="G76" s="148">
        <f t="shared" si="3"/>
        <v>12.033333333333333</v>
      </c>
      <c r="H76" s="64" t="s">
        <v>2730</v>
      </c>
      <c r="I76" s="63" t="s">
        <v>220</v>
      </c>
      <c r="J76" s="63" t="s">
        <v>495</v>
      </c>
      <c r="K76" s="66">
        <v>1131579552</v>
      </c>
      <c r="L76" s="65" t="s">
        <v>1148</v>
      </c>
      <c r="M76" s="67">
        <v>1</v>
      </c>
      <c r="N76" s="65" t="s">
        <v>27</v>
      </c>
      <c r="O76" s="65" t="s">
        <v>1148</v>
      </c>
      <c r="P76" s="79"/>
    </row>
    <row r="77" spans="1:16" s="7" customFormat="1" ht="24.75" customHeight="1" outlineLevel="1" x14ac:dyDescent="0.25">
      <c r="A77" s="133">
        <v>30</v>
      </c>
      <c r="B77" s="64" t="s">
        <v>2676</v>
      </c>
      <c r="C77" s="65" t="s">
        <v>31</v>
      </c>
      <c r="D77" s="63" t="s">
        <v>2719</v>
      </c>
      <c r="E77" s="134">
        <v>42723</v>
      </c>
      <c r="F77" s="134">
        <v>43084</v>
      </c>
      <c r="G77" s="148">
        <f t="shared" si="3"/>
        <v>12.033333333333333</v>
      </c>
      <c r="H77" s="64" t="s">
        <v>2730</v>
      </c>
      <c r="I77" s="63" t="s">
        <v>220</v>
      </c>
      <c r="J77" s="63" t="s">
        <v>127</v>
      </c>
      <c r="K77" s="66">
        <v>1131579552</v>
      </c>
      <c r="L77" s="65" t="s">
        <v>1148</v>
      </c>
      <c r="M77" s="67">
        <v>1</v>
      </c>
      <c r="N77" s="65" t="s">
        <v>27</v>
      </c>
      <c r="O77" s="65" t="s">
        <v>1148</v>
      </c>
      <c r="P77" s="79"/>
    </row>
    <row r="78" spans="1:16" s="7" customFormat="1" ht="24.75" customHeight="1" outlineLevel="1" x14ac:dyDescent="0.25">
      <c r="A78" s="133">
        <v>31</v>
      </c>
      <c r="B78" s="64" t="s">
        <v>2732</v>
      </c>
      <c r="C78" s="65" t="s">
        <v>31</v>
      </c>
      <c r="D78" s="63" t="s">
        <v>2733</v>
      </c>
      <c r="E78" s="134" t="s">
        <v>2734</v>
      </c>
      <c r="F78" s="134" t="s">
        <v>2735</v>
      </c>
      <c r="G78" s="148">
        <f t="shared" si="3"/>
        <v>36.5</v>
      </c>
      <c r="H78" s="64" t="s">
        <v>2736</v>
      </c>
      <c r="I78" s="63" t="s">
        <v>220</v>
      </c>
      <c r="J78" s="63" t="s">
        <v>515</v>
      </c>
      <c r="K78" s="66">
        <v>75000000</v>
      </c>
      <c r="L78" s="65" t="s">
        <v>1148</v>
      </c>
      <c r="M78" s="67">
        <v>1</v>
      </c>
      <c r="N78" s="65" t="s">
        <v>27</v>
      </c>
      <c r="O78" s="65" t="s">
        <v>1148</v>
      </c>
      <c r="P78" s="79"/>
    </row>
    <row r="79" spans="1:16" s="7" customFormat="1" ht="24.75" customHeight="1" outlineLevel="1" x14ac:dyDescent="0.25">
      <c r="A79" s="133">
        <v>32</v>
      </c>
      <c r="B79" s="64"/>
      <c r="C79" s="65"/>
      <c r="D79" s="63"/>
      <c r="E79" s="134"/>
      <c r="F79" s="134"/>
      <c r="G79" s="148" t="str">
        <f t="shared" si="3"/>
        <v/>
      </c>
      <c r="H79" s="64"/>
      <c r="I79" s="63"/>
      <c r="J79" s="63"/>
      <c r="K79" s="66"/>
      <c r="L79" s="65"/>
      <c r="M79" s="67"/>
      <c r="N79" s="65"/>
      <c r="O79" s="65"/>
      <c r="P79" s="79"/>
    </row>
    <row r="80" spans="1:16" s="7" customFormat="1" ht="24.75" customHeight="1" outlineLevel="1" x14ac:dyDescent="0.25">
      <c r="A80" s="133">
        <v>33</v>
      </c>
      <c r="B80" s="64"/>
      <c r="C80" s="65"/>
      <c r="D80" s="63"/>
      <c r="E80" s="134"/>
      <c r="F80" s="134"/>
      <c r="G80" s="148" t="str">
        <f t="shared" si="3"/>
        <v/>
      </c>
      <c r="H80" s="64"/>
      <c r="I80" s="63"/>
      <c r="J80" s="63"/>
      <c r="K80" s="66"/>
      <c r="L80" s="65"/>
      <c r="M80" s="67"/>
      <c r="N80" s="65"/>
      <c r="O80" s="65"/>
      <c r="P80" s="79"/>
    </row>
    <row r="81" spans="1:16" s="7" customFormat="1" ht="24.75" customHeight="1" outlineLevel="1" x14ac:dyDescent="0.25">
      <c r="A81" s="133">
        <v>34</v>
      </c>
      <c r="B81" s="64"/>
      <c r="C81" s="65"/>
      <c r="D81" s="63"/>
      <c r="E81" s="134"/>
      <c r="F81" s="134"/>
      <c r="G81" s="148" t="str">
        <f t="shared" si="3"/>
        <v/>
      </c>
      <c r="H81" s="64"/>
      <c r="I81" s="63"/>
      <c r="J81" s="63"/>
      <c r="K81" s="66"/>
      <c r="L81" s="65"/>
      <c r="M81" s="67"/>
      <c r="N81" s="65"/>
      <c r="O81" s="65"/>
      <c r="P81" s="79"/>
    </row>
    <row r="82" spans="1:16" s="7" customFormat="1" ht="24.75" customHeight="1" outlineLevel="1" x14ac:dyDescent="0.25">
      <c r="A82" s="133">
        <v>35</v>
      </c>
      <c r="B82" s="64"/>
      <c r="C82" s="65"/>
      <c r="D82" s="63"/>
      <c r="E82" s="134"/>
      <c r="F82" s="134"/>
      <c r="G82" s="148" t="str">
        <f t="shared" si="3"/>
        <v/>
      </c>
      <c r="H82" s="64"/>
      <c r="I82" s="63"/>
      <c r="J82" s="63"/>
      <c r="K82" s="66"/>
      <c r="L82" s="65"/>
      <c r="M82" s="67"/>
      <c r="N82" s="65"/>
      <c r="O82" s="65"/>
      <c r="P82" s="79"/>
    </row>
    <row r="83" spans="1:16" s="7" customFormat="1" ht="24.75" customHeight="1" outlineLevel="1" x14ac:dyDescent="0.25">
      <c r="A83" s="133">
        <v>36</v>
      </c>
      <c r="B83" s="64"/>
      <c r="C83" s="65"/>
      <c r="D83" s="63"/>
      <c r="E83" s="134"/>
      <c r="F83" s="134"/>
      <c r="G83" s="148" t="str">
        <f t="shared" si="3"/>
        <v/>
      </c>
      <c r="H83" s="64"/>
      <c r="I83" s="63"/>
      <c r="J83" s="63"/>
      <c r="K83" s="66"/>
      <c r="L83" s="65"/>
      <c r="M83" s="67"/>
      <c r="N83" s="65"/>
      <c r="O83" s="65"/>
      <c r="P83" s="79"/>
    </row>
    <row r="84" spans="1:16" s="7" customFormat="1" ht="24.75" customHeight="1" outlineLevel="1" x14ac:dyDescent="0.25">
      <c r="A84" s="133">
        <v>37</v>
      </c>
      <c r="B84" s="64"/>
      <c r="C84" s="65"/>
      <c r="D84" s="63"/>
      <c r="E84" s="134"/>
      <c r="F84" s="134"/>
      <c r="G84" s="148" t="str">
        <f t="shared" si="3"/>
        <v/>
      </c>
      <c r="H84" s="64"/>
      <c r="I84" s="63"/>
      <c r="J84" s="63"/>
      <c r="K84" s="66"/>
      <c r="L84" s="65"/>
      <c r="M84" s="67"/>
      <c r="N84" s="65"/>
      <c r="O84" s="65"/>
      <c r="P84" s="79"/>
    </row>
    <row r="85" spans="1:16" s="7" customFormat="1" ht="24.75" customHeight="1" outlineLevel="1" x14ac:dyDescent="0.25">
      <c r="A85" s="133">
        <v>38</v>
      </c>
      <c r="B85" s="64"/>
      <c r="C85" s="65"/>
      <c r="D85" s="63"/>
      <c r="E85" s="134"/>
      <c r="F85" s="134"/>
      <c r="G85" s="148" t="str">
        <f t="shared" si="3"/>
        <v/>
      </c>
      <c r="H85" s="64"/>
      <c r="I85" s="63"/>
      <c r="J85" s="63"/>
      <c r="K85" s="66"/>
      <c r="L85" s="65"/>
      <c r="M85" s="67"/>
      <c r="N85" s="65"/>
      <c r="O85" s="65"/>
      <c r="P85" s="79"/>
    </row>
    <row r="86" spans="1:16" s="7" customFormat="1" ht="24.75" customHeight="1" outlineLevel="1" x14ac:dyDescent="0.25">
      <c r="A86" s="133">
        <v>39</v>
      </c>
      <c r="B86" s="64"/>
      <c r="C86" s="65"/>
      <c r="D86" s="63"/>
      <c r="E86" s="134"/>
      <c r="F86" s="134"/>
      <c r="G86" s="148" t="str">
        <f t="shared" si="3"/>
        <v/>
      </c>
      <c r="H86" s="64"/>
      <c r="I86" s="63"/>
      <c r="J86" s="63"/>
      <c r="K86" s="66"/>
      <c r="L86" s="65"/>
      <c r="M86" s="67"/>
      <c r="N86" s="65"/>
      <c r="O86" s="65"/>
      <c r="P86" s="79"/>
    </row>
    <row r="87" spans="1:16" s="7" customFormat="1" ht="24.75" customHeight="1" outlineLevel="1" x14ac:dyDescent="0.25">
      <c r="A87" s="133">
        <v>40</v>
      </c>
      <c r="B87" s="64"/>
      <c r="C87" s="65"/>
      <c r="D87" s="63"/>
      <c r="E87" s="134"/>
      <c r="F87" s="134"/>
      <c r="G87" s="148" t="str">
        <f t="shared" si="3"/>
        <v/>
      </c>
      <c r="H87" s="64"/>
      <c r="I87" s="63"/>
      <c r="J87" s="63"/>
      <c r="K87" s="66"/>
      <c r="L87" s="65"/>
      <c r="M87" s="67"/>
      <c r="N87" s="65"/>
      <c r="O87" s="65"/>
      <c r="P87" s="79"/>
    </row>
    <row r="88" spans="1:16" s="7" customFormat="1" ht="24.75" customHeight="1" outlineLevel="1" x14ac:dyDescent="0.25">
      <c r="A88" s="133">
        <v>41</v>
      </c>
      <c r="B88" s="64"/>
      <c r="C88" s="65"/>
      <c r="D88" s="63"/>
      <c r="E88" s="134"/>
      <c r="F88" s="134"/>
      <c r="G88" s="148" t="str">
        <f t="shared" si="3"/>
        <v/>
      </c>
      <c r="H88" s="64"/>
      <c r="I88" s="63"/>
      <c r="J88" s="63"/>
      <c r="K88" s="66"/>
      <c r="L88" s="65"/>
      <c r="M88" s="67"/>
      <c r="N88" s="65"/>
      <c r="O88" s="65"/>
      <c r="P88" s="79"/>
    </row>
    <row r="89" spans="1:16" s="7" customFormat="1" ht="24.75" customHeight="1" outlineLevel="1" x14ac:dyDescent="0.25">
      <c r="A89" s="133">
        <v>42</v>
      </c>
      <c r="B89" s="64"/>
      <c r="C89" s="65"/>
      <c r="D89" s="63"/>
      <c r="E89" s="134"/>
      <c r="F89" s="134"/>
      <c r="G89" s="148" t="str">
        <f t="shared" si="3"/>
        <v/>
      </c>
      <c r="H89" s="64"/>
      <c r="I89" s="63"/>
      <c r="J89" s="63"/>
      <c r="K89" s="66"/>
      <c r="L89" s="65"/>
      <c r="M89" s="67"/>
      <c r="N89" s="65"/>
      <c r="O89" s="65"/>
      <c r="P89" s="79"/>
    </row>
    <row r="90" spans="1:16" s="7" customFormat="1" ht="24.75" customHeight="1" outlineLevel="1" x14ac:dyDescent="0.25">
      <c r="A90" s="133">
        <v>43</v>
      </c>
      <c r="B90" s="64"/>
      <c r="C90" s="65"/>
      <c r="D90" s="63"/>
      <c r="E90" s="134"/>
      <c r="F90" s="134"/>
      <c r="G90" s="148" t="str">
        <f t="shared" si="3"/>
        <v/>
      </c>
      <c r="H90" s="64"/>
      <c r="I90" s="63"/>
      <c r="J90" s="63"/>
      <c r="K90" s="66"/>
      <c r="L90" s="65"/>
      <c r="M90" s="67"/>
      <c r="N90" s="65"/>
      <c r="O90" s="65"/>
      <c r="P90" s="79"/>
    </row>
    <row r="91" spans="1:16" s="7" customFormat="1" ht="24.75" customHeight="1" outlineLevel="1" x14ac:dyDescent="0.25">
      <c r="A91" s="132">
        <v>44</v>
      </c>
      <c r="B91" s="114"/>
      <c r="C91" s="116"/>
      <c r="D91" s="113"/>
      <c r="E91" s="134"/>
      <c r="F91" s="134"/>
      <c r="G91" s="148" t="str">
        <f t="shared" si="3"/>
        <v/>
      </c>
      <c r="H91" s="114"/>
      <c r="I91" s="113"/>
      <c r="J91" s="113"/>
      <c r="K91" s="115"/>
      <c r="L91" s="116"/>
      <c r="M91" s="111"/>
      <c r="N91" s="116"/>
      <c r="O91" s="116"/>
      <c r="P91" s="79"/>
    </row>
    <row r="92" spans="1:16" s="7" customFormat="1" ht="24.75" customHeight="1" outlineLevel="1" x14ac:dyDescent="0.25">
      <c r="A92" s="132">
        <v>45</v>
      </c>
      <c r="B92" s="114"/>
      <c r="C92" s="116"/>
      <c r="D92" s="113"/>
      <c r="E92" s="134"/>
      <c r="F92" s="134"/>
      <c r="G92" s="148" t="str">
        <f t="shared" si="3"/>
        <v/>
      </c>
      <c r="H92" s="114"/>
      <c r="I92" s="113"/>
      <c r="J92" s="113"/>
      <c r="K92" s="115"/>
      <c r="L92" s="116"/>
      <c r="M92" s="111"/>
      <c r="N92" s="116"/>
      <c r="O92" s="116"/>
      <c r="P92" s="79"/>
    </row>
    <row r="93" spans="1:16" s="7" customFormat="1" ht="24.75" customHeight="1" outlineLevel="1" x14ac:dyDescent="0.25">
      <c r="A93" s="132">
        <v>46</v>
      </c>
      <c r="B93" s="114"/>
      <c r="C93" s="116"/>
      <c r="D93" s="113"/>
      <c r="E93" s="134"/>
      <c r="F93" s="134"/>
      <c r="G93" s="148" t="str">
        <f t="shared" si="3"/>
        <v/>
      </c>
      <c r="H93" s="114"/>
      <c r="I93" s="113"/>
      <c r="J93" s="113"/>
      <c r="K93" s="115"/>
      <c r="L93" s="116"/>
      <c r="M93" s="111"/>
      <c r="N93" s="116"/>
      <c r="O93" s="116"/>
      <c r="P93" s="79"/>
    </row>
    <row r="94" spans="1:16" s="7" customFormat="1" ht="24.75" customHeight="1" outlineLevel="1" x14ac:dyDescent="0.25">
      <c r="A94" s="132">
        <v>47</v>
      </c>
      <c r="B94" s="114"/>
      <c r="C94" s="116"/>
      <c r="D94" s="113"/>
      <c r="E94" s="134"/>
      <c r="F94" s="134"/>
      <c r="G94" s="148" t="str">
        <f t="shared" si="3"/>
        <v/>
      </c>
      <c r="H94" s="114"/>
      <c r="I94" s="113"/>
      <c r="J94" s="113"/>
      <c r="K94" s="115"/>
      <c r="L94" s="116"/>
      <c r="M94" s="111"/>
      <c r="N94" s="116"/>
      <c r="O94" s="116"/>
      <c r="P94" s="79"/>
    </row>
    <row r="95" spans="1:16" s="7" customFormat="1" ht="24.75" customHeight="1" outlineLevel="1" x14ac:dyDescent="0.25">
      <c r="A95" s="133">
        <v>48</v>
      </c>
      <c r="B95" s="114"/>
      <c r="C95" s="116"/>
      <c r="D95" s="113"/>
      <c r="E95" s="134"/>
      <c r="F95" s="134"/>
      <c r="G95" s="148" t="str">
        <f t="shared" si="3"/>
        <v/>
      </c>
      <c r="H95" s="114"/>
      <c r="I95" s="113"/>
      <c r="J95" s="113"/>
      <c r="K95" s="115"/>
      <c r="L95" s="116"/>
      <c r="M95" s="111"/>
      <c r="N95" s="116"/>
      <c r="O95" s="116"/>
      <c r="P95" s="79"/>
    </row>
    <row r="96" spans="1:16" s="7" customFormat="1" ht="24.75" customHeight="1" outlineLevel="1" x14ac:dyDescent="0.25">
      <c r="A96" s="133">
        <v>49</v>
      </c>
      <c r="B96" s="114"/>
      <c r="C96" s="116"/>
      <c r="D96" s="113"/>
      <c r="E96" s="134"/>
      <c r="F96" s="134"/>
      <c r="G96" s="148" t="str">
        <f t="shared" si="3"/>
        <v/>
      </c>
      <c r="H96" s="114"/>
      <c r="I96" s="113"/>
      <c r="J96" s="113"/>
      <c r="K96" s="115"/>
      <c r="L96" s="116"/>
      <c r="M96" s="111"/>
      <c r="N96" s="116"/>
      <c r="O96" s="116"/>
      <c r="P96" s="79"/>
    </row>
    <row r="97" spans="1:16" s="7" customFormat="1" ht="24.75" customHeight="1" outlineLevel="1" x14ac:dyDescent="0.25">
      <c r="A97" s="133">
        <v>50</v>
      </c>
      <c r="B97" s="114"/>
      <c r="C97" s="116"/>
      <c r="D97" s="113"/>
      <c r="E97" s="134"/>
      <c r="F97" s="134"/>
      <c r="G97" s="148" t="str">
        <f t="shared" si="3"/>
        <v/>
      </c>
      <c r="H97" s="114"/>
      <c r="I97" s="113"/>
      <c r="J97" s="113"/>
      <c r="K97" s="115"/>
      <c r="L97" s="116"/>
      <c r="M97" s="111"/>
      <c r="N97" s="116"/>
      <c r="O97" s="116"/>
      <c r="P97" s="79"/>
    </row>
    <row r="98" spans="1:16" s="7" customFormat="1" ht="24.75" customHeight="1" outlineLevel="1" x14ac:dyDescent="0.25">
      <c r="A98" s="133">
        <v>51</v>
      </c>
      <c r="B98" s="114"/>
      <c r="C98" s="116"/>
      <c r="D98" s="113"/>
      <c r="E98" s="134"/>
      <c r="F98" s="134"/>
      <c r="G98" s="148" t="str">
        <f t="shared" si="3"/>
        <v/>
      </c>
      <c r="H98" s="114"/>
      <c r="I98" s="113"/>
      <c r="J98" s="113"/>
      <c r="K98" s="115"/>
      <c r="L98" s="116"/>
      <c r="M98" s="111"/>
      <c r="N98" s="116"/>
      <c r="O98" s="116"/>
      <c r="P98" s="79"/>
    </row>
    <row r="99" spans="1:16" s="7" customFormat="1" ht="24.75" customHeight="1" outlineLevel="1" x14ac:dyDescent="0.25">
      <c r="A99" s="133">
        <v>52</v>
      </c>
      <c r="B99" s="114"/>
      <c r="C99" s="116"/>
      <c r="D99" s="113"/>
      <c r="E99" s="134"/>
      <c r="F99" s="134"/>
      <c r="G99" s="148" t="str">
        <f t="shared" si="3"/>
        <v/>
      </c>
      <c r="H99" s="114"/>
      <c r="I99" s="113"/>
      <c r="J99" s="113"/>
      <c r="K99" s="115"/>
      <c r="L99" s="116"/>
      <c r="M99" s="111"/>
      <c r="N99" s="116"/>
      <c r="O99" s="116"/>
      <c r="P99" s="79"/>
    </row>
    <row r="100" spans="1:16" s="7" customFormat="1" ht="24.75" customHeight="1" outlineLevel="1" x14ac:dyDescent="0.25">
      <c r="A100" s="133">
        <v>53</v>
      </c>
      <c r="B100" s="114"/>
      <c r="C100" s="116"/>
      <c r="D100" s="113"/>
      <c r="E100" s="134"/>
      <c r="F100" s="134"/>
      <c r="G100" s="148" t="str">
        <f t="shared" si="3"/>
        <v/>
      </c>
      <c r="H100" s="114"/>
      <c r="I100" s="113"/>
      <c r="J100" s="113"/>
      <c r="K100" s="115"/>
      <c r="L100" s="116"/>
      <c r="M100" s="111"/>
      <c r="N100" s="116"/>
      <c r="O100" s="116"/>
      <c r="P100" s="79"/>
    </row>
    <row r="101" spans="1:16" s="7" customFormat="1" ht="24.75" customHeight="1" outlineLevel="1" x14ac:dyDescent="0.25">
      <c r="A101" s="133">
        <v>54</v>
      </c>
      <c r="B101" s="114"/>
      <c r="C101" s="116"/>
      <c r="D101" s="113"/>
      <c r="E101" s="134"/>
      <c r="F101" s="134"/>
      <c r="G101" s="148" t="str">
        <f t="shared" si="3"/>
        <v/>
      </c>
      <c r="H101" s="114"/>
      <c r="I101" s="113"/>
      <c r="J101" s="113"/>
      <c r="K101" s="115"/>
      <c r="L101" s="116"/>
      <c r="M101" s="111"/>
      <c r="N101" s="116"/>
      <c r="O101" s="116"/>
      <c r="P101" s="79"/>
    </row>
    <row r="102" spans="1:16" s="7" customFormat="1" ht="24.75" customHeight="1" outlineLevel="1" x14ac:dyDescent="0.25">
      <c r="A102" s="133">
        <v>55</v>
      </c>
      <c r="B102" s="114"/>
      <c r="C102" s="116"/>
      <c r="D102" s="113"/>
      <c r="E102" s="134"/>
      <c r="F102" s="134"/>
      <c r="G102" s="148" t="str">
        <f t="shared" si="3"/>
        <v/>
      </c>
      <c r="H102" s="114"/>
      <c r="I102" s="113"/>
      <c r="J102" s="113"/>
      <c r="K102" s="115"/>
      <c r="L102" s="116"/>
      <c r="M102" s="111"/>
      <c r="N102" s="116"/>
      <c r="O102" s="116"/>
      <c r="P102" s="79"/>
    </row>
    <row r="103" spans="1:16" s="7" customFormat="1" ht="24.75" customHeight="1" outlineLevel="1" x14ac:dyDescent="0.25">
      <c r="A103" s="133">
        <v>56</v>
      </c>
      <c r="B103" s="114"/>
      <c r="C103" s="116"/>
      <c r="D103" s="113"/>
      <c r="E103" s="134"/>
      <c r="F103" s="134"/>
      <c r="G103" s="148" t="str">
        <f t="shared" si="3"/>
        <v/>
      </c>
      <c r="H103" s="114"/>
      <c r="I103" s="113"/>
      <c r="J103" s="113"/>
      <c r="K103" s="115"/>
      <c r="L103" s="116"/>
      <c r="M103" s="111"/>
      <c r="N103" s="116"/>
      <c r="O103" s="116"/>
      <c r="P103" s="79"/>
    </row>
    <row r="104" spans="1:16" s="7" customFormat="1" ht="24.75" customHeight="1" outlineLevel="1" x14ac:dyDescent="0.25">
      <c r="A104" s="133">
        <v>57</v>
      </c>
      <c r="B104" s="114"/>
      <c r="C104" s="116"/>
      <c r="D104" s="113"/>
      <c r="E104" s="134"/>
      <c r="F104" s="134"/>
      <c r="G104" s="148" t="str">
        <f t="shared" si="3"/>
        <v/>
      </c>
      <c r="H104" s="114"/>
      <c r="I104" s="113"/>
      <c r="J104" s="113"/>
      <c r="K104" s="115"/>
      <c r="L104" s="116"/>
      <c r="M104" s="111"/>
      <c r="N104" s="116"/>
      <c r="O104" s="116"/>
      <c r="P104" s="79"/>
    </row>
    <row r="105" spans="1:16" s="7" customFormat="1" ht="24.75" customHeight="1" outlineLevel="1" x14ac:dyDescent="0.25">
      <c r="A105" s="133">
        <v>58</v>
      </c>
      <c r="B105" s="114"/>
      <c r="C105" s="116"/>
      <c r="D105" s="113"/>
      <c r="E105" s="134"/>
      <c r="F105" s="134"/>
      <c r="G105" s="148" t="str">
        <f t="shared" si="3"/>
        <v/>
      </c>
      <c r="H105" s="114"/>
      <c r="I105" s="113"/>
      <c r="J105" s="113"/>
      <c r="K105" s="115"/>
      <c r="L105" s="116"/>
      <c r="M105" s="111"/>
      <c r="N105" s="116"/>
      <c r="O105" s="116"/>
      <c r="P105" s="79"/>
    </row>
    <row r="106" spans="1:16" s="7" customFormat="1" ht="24.75" customHeight="1" outlineLevel="1" x14ac:dyDescent="0.25">
      <c r="A106" s="133">
        <v>59</v>
      </c>
      <c r="B106" s="64"/>
      <c r="C106" s="65"/>
      <c r="D106" s="63"/>
      <c r="E106" s="134"/>
      <c r="F106" s="134"/>
      <c r="G106" s="148" t="str">
        <f t="shared" si="3"/>
        <v/>
      </c>
      <c r="H106" s="64"/>
      <c r="I106" s="63"/>
      <c r="J106" s="63"/>
      <c r="K106" s="66"/>
      <c r="L106" s="65"/>
      <c r="M106" s="67"/>
      <c r="N106" s="65"/>
      <c r="O106" s="65"/>
      <c r="P106" s="79"/>
    </row>
    <row r="107" spans="1:16" s="7" customFormat="1" ht="24.75" customHeight="1" outlineLevel="1" x14ac:dyDescent="0.25">
      <c r="A107" s="133">
        <v>60</v>
      </c>
      <c r="B107" s="64"/>
      <c r="C107" s="65"/>
      <c r="D107" s="63"/>
      <c r="E107" s="134"/>
      <c r="F107" s="134"/>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2655</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49" t="s">
        <v>2664</v>
      </c>
      <c r="C114" s="151" t="s">
        <v>31</v>
      </c>
      <c r="D114" s="113" t="s">
        <v>2677</v>
      </c>
      <c r="E114" s="167">
        <v>43885</v>
      </c>
      <c r="F114" s="167">
        <v>44196</v>
      </c>
      <c r="G114" s="148">
        <f>IF(AND(E114&lt;&gt;"",F114&lt;&gt;""),((F114-E114)/30),"")</f>
        <v>10.366666666666667</v>
      </c>
      <c r="H114" s="114" t="s">
        <v>2690</v>
      </c>
      <c r="I114" s="113" t="s">
        <v>208</v>
      </c>
      <c r="J114" s="113" t="s">
        <v>218</v>
      </c>
      <c r="K114" s="68">
        <v>2346658</v>
      </c>
      <c r="L114" s="100">
        <f>+IF(AND(K114&gt;0,O114="Ejecución"),(K114/877802)*Tabla28[[#This Row],[% participación]],IF(AND(K114&gt;0,O114&lt;&gt;"Ejecución"),"-",""))</f>
        <v>2.6733340776165924</v>
      </c>
      <c r="M114" s="116" t="s">
        <v>1148</v>
      </c>
      <c r="N114" s="161">
        <f>+IF(M118="No",1,IF(M118="Si","Ingrese %",""))</f>
        <v>1</v>
      </c>
      <c r="O114" s="150" t="s">
        <v>1150</v>
      </c>
      <c r="P114" s="78"/>
    </row>
    <row r="115" spans="1:16" s="6" customFormat="1" ht="24.75" customHeight="1" x14ac:dyDescent="0.25">
      <c r="A115" s="132">
        <v>2</v>
      </c>
      <c r="B115" s="149" t="s">
        <v>2664</v>
      </c>
      <c r="C115" s="151" t="s">
        <v>31</v>
      </c>
      <c r="D115" s="113" t="s">
        <v>2678</v>
      </c>
      <c r="E115" s="167">
        <v>43885</v>
      </c>
      <c r="F115" s="167">
        <v>44196</v>
      </c>
      <c r="G115" s="148">
        <f t="shared" ref="G115:G116" si="4">IF(AND(E115&lt;&gt;"",F115&lt;&gt;""),((F115-E115)/30),"")</f>
        <v>10.366666666666667</v>
      </c>
      <c r="H115" s="114" t="s">
        <v>2690</v>
      </c>
      <c r="I115" s="113" t="s">
        <v>208</v>
      </c>
      <c r="J115" s="113" t="s">
        <v>232</v>
      </c>
      <c r="K115" s="68">
        <v>2311776175</v>
      </c>
      <c r="L115" s="100">
        <f>+IF(AND(K115&gt;0,O115="Ejecución"),(K115/877802)*Tabla28[[#This Row],[% participación]],IF(AND(K115&gt;0,O115&lt;&gt;"Ejecución"),"-",""))</f>
        <v>2633.5963862009885</v>
      </c>
      <c r="M115" s="65" t="s">
        <v>1148</v>
      </c>
      <c r="N115" s="161">
        <f>+IF(M118="No",1,IF(M118="Si","Ingrese %",""))</f>
        <v>1</v>
      </c>
      <c r="O115" s="150" t="s">
        <v>1150</v>
      </c>
      <c r="P115" s="78"/>
    </row>
    <row r="116" spans="1:16" s="6" customFormat="1" ht="24.75" customHeight="1" x14ac:dyDescent="0.25">
      <c r="A116" s="132">
        <v>3</v>
      </c>
      <c r="B116" s="149" t="s">
        <v>2664</v>
      </c>
      <c r="C116" s="151" t="s">
        <v>31</v>
      </c>
      <c r="D116" s="113" t="s">
        <v>2679</v>
      </c>
      <c r="E116" s="167">
        <v>43888</v>
      </c>
      <c r="F116" s="167">
        <v>44196</v>
      </c>
      <c r="G116" s="148">
        <f t="shared" si="4"/>
        <v>10.266666666666667</v>
      </c>
      <c r="H116" s="114" t="s">
        <v>2690</v>
      </c>
      <c r="I116" s="113" t="s">
        <v>208</v>
      </c>
      <c r="J116" s="113" t="s">
        <v>210</v>
      </c>
      <c r="K116" s="68">
        <v>4250076105</v>
      </c>
      <c r="L116" s="100">
        <f>+IF(AND(K116&gt;0,O116="Ejecución"),(K116/877802)*Tabla28[[#This Row],[% participación]],IF(AND(K116&gt;0,O116&lt;&gt;"Ejecución"),"-",""))</f>
        <v>4841.7252466957243</v>
      </c>
      <c r="M116" s="65" t="s">
        <v>1148</v>
      </c>
      <c r="N116" s="161">
        <f>+IF(M118="No",1,IF(M118="Si","Ingrese %",""))</f>
        <v>1</v>
      </c>
      <c r="O116" s="150" t="s">
        <v>1150</v>
      </c>
      <c r="P116" s="78"/>
    </row>
    <row r="117" spans="1:16" s="6" customFormat="1" ht="24.75" customHeight="1" outlineLevel="1" x14ac:dyDescent="0.25">
      <c r="A117" s="132">
        <v>4</v>
      </c>
      <c r="B117" s="149" t="s">
        <v>2664</v>
      </c>
      <c r="C117" s="151" t="s">
        <v>31</v>
      </c>
      <c r="D117" s="113" t="s">
        <v>2680</v>
      </c>
      <c r="E117" s="167">
        <v>43885</v>
      </c>
      <c r="F117" s="167">
        <v>44196</v>
      </c>
      <c r="G117" s="148">
        <f t="shared" ref="G117:G159" si="5">IF(AND(E117&lt;&gt;"",F117&lt;&gt;""),((F117-E117)/30),"")</f>
        <v>10.366666666666667</v>
      </c>
      <c r="H117" s="114" t="s">
        <v>2690</v>
      </c>
      <c r="I117" s="113" t="s">
        <v>220</v>
      </c>
      <c r="J117" s="113" t="s">
        <v>495</v>
      </c>
      <c r="K117" s="68">
        <v>928695993</v>
      </c>
      <c r="L117" s="100">
        <f>+IF(AND(K117&gt;0,O117="Ejecución"),(K117/877802)*Tabla28[[#This Row],[% participación]],IF(AND(K117&gt;0,O117&lt;&gt;"Ejecución"),"-",""))</f>
        <v>1057.9788984303977</v>
      </c>
      <c r="M117" s="65" t="s">
        <v>1148</v>
      </c>
      <c r="N117" s="161">
        <f>+IF(M118="No",1,IF(M118="Si","Ingrese %",""))</f>
        <v>1</v>
      </c>
      <c r="O117" s="150" t="s">
        <v>1150</v>
      </c>
      <c r="P117" s="78"/>
    </row>
    <row r="118" spans="1:16" s="7" customFormat="1" ht="24.75" customHeight="1" outlineLevel="1" x14ac:dyDescent="0.25">
      <c r="A118" s="133">
        <v>5</v>
      </c>
      <c r="B118" s="149" t="s">
        <v>2664</v>
      </c>
      <c r="C118" s="151" t="s">
        <v>31</v>
      </c>
      <c r="D118" s="113" t="s">
        <v>2681</v>
      </c>
      <c r="E118" s="167">
        <v>43885</v>
      </c>
      <c r="F118" s="167">
        <v>44196</v>
      </c>
      <c r="G118" s="148">
        <f t="shared" si="5"/>
        <v>10.366666666666667</v>
      </c>
      <c r="H118" s="114" t="s">
        <v>2691</v>
      </c>
      <c r="I118" s="113" t="s">
        <v>208</v>
      </c>
      <c r="J118" s="113" t="s">
        <v>210</v>
      </c>
      <c r="K118" s="68">
        <v>426852645</v>
      </c>
      <c r="L118" s="100">
        <f>+IF(AND(K118&gt;0,O118="Ejecución"),(K118/877802)*Tabla28[[#This Row],[% participación]],IF(AND(K118&gt;0,O118&lt;&gt;"Ejecución"),"-",""))</f>
        <v>486.27440470630052</v>
      </c>
      <c r="M118" s="65" t="s">
        <v>1148</v>
      </c>
      <c r="N118" s="161">
        <f t="shared" ref="N118:N160" si="6">+IF(M118="No",1,IF(M118="Si","Ingrese %",""))</f>
        <v>1</v>
      </c>
      <c r="O118" s="150" t="s">
        <v>1150</v>
      </c>
      <c r="P118" s="79"/>
    </row>
    <row r="119" spans="1:16" s="7" customFormat="1" ht="24.75" customHeight="1" outlineLevel="1" x14ac:dyDescent="0.25">
      <c r="A119" s="133">
        <v>6</v>
      </c>
      <c r="B119" s="149" t="s">
        <v>2664</v>
      </c>
      <c r="C119" s="151" t="s">
        <v>31</v>
      </c>
      <c r="D119" s="113" t="s">
        <v>2682</v>
      </c>
      <c r="E119" s="167">
        <v>43885</v>
      </c>
      <c r="F119" s="167">
        <v>44196</v>
      </c>
      <c r="G119" s="148">
        <f t="shared" si="5"/>
        <v>10.366666666666667</v>
      </c>
      <c r="H119" s="114" t="s">
        <v>2692</v>
      </c>
      <c r="I119" s="113" t="s">
        <v>220</v>
      </c>
      <c r="J119" s="113" t="s">
        <v>513</v>
      </c>
      <c r="K119" s="68">
        <v>3817163294</v>
      </c>
      <c r="L119" s="100">
        <f>+IF(AND(K119&gt;0,O119="Ejecución"),(K119/877802)*Tabla28[[#This Row],[% participación]],IF(AND(K119&gt;0,O119&lt;&gt;"Ejecución"),"-",""))</f>
        <v>4348.547045916961</v>
      </c>
      <c r="M119" s="65" t="s">
        <v>1148</v>
      </c>
      <c r="N119" s="161">
        <f t="shared" si="6"/>
        <v>1</v>
      </c>
      <c r="O119" s="150" t="s">
        <v>1150</v>
      </c>
      <c r="P119" s="79"/>
    </row>
    <row r="120" spans="1:16" s="7" customFormat="1" ht="24.75" customHeight="1" outlineLevel="1" x14ac:dyDescent="0.25">
      <c r="A120" s="133">
        <v>7</v>
      </c>
      <c r="B120" s="149" t="s">
        <v>2664</v>
      </c>
      <c r="C120" s="151" t="s">
        <v>31</v>
      </c>
      <c r="D120" s="113" t="s">
        <v>2683</v>
      </c>
      <c r="E120" s="167">
        <v>43885</v>
      </c>
      <c r="F120" s="113" t="s">
        <v>2684</v>
      </c>
      <c r="G120" s="148">
        <f t="shared" si="5"/>
        <v>10.366666666666667</v>
      </c>
      <c r="H120" s="114" t="s">
        <v>2693</v>
      </c>
      <c r="I120" s="113" t="s">
        <v>220</v>
      </c>
      <c r="J120" s="113" t="s">
        <v>489</v>
      </c>
      <c r="K120" s="68">
        <v>1917035104</v>
      </c>
      <c r="L120" s="100">
        <f>+IF(AND(K120&gt;0,O120="Ejecución"),(K120/877802)*Tabla28[[#This Row],[% participación]],IF(AND(K120&gt;0,O120&lt;&gt;"Ejecución"),"-",""))</f>
        <v>2183.9037778451175</v>
      </c>
      <c r="M120" s="65" t="s">
        <v>1148</v>
      </c>
      <c r="N120" s="161">
        <f t="shared" si="6"/>
        <v>1</v>
      </c>
      <c r="O120" s="150" t="s">
        <v>1150</v>
      </c>
      <c r="P120" s="79"/>
    </row>
    <row r="121" spans="1:16" s="7" customFormat="1" ht="24.75" customHeight="1" outlineLevel="1" x14ac:dyDescent="0.25">
      <c r="A121" s="133">
        <v>8</v>
      </c>
      <c r="B121" s="149" t="s">
        <v>2664</v>
      </c>
      <c r="C121" s="151" t="s">
        <v>31</v>
      </c>
      <c r="D121" s="113" t="s">
        <v>2685</v>
      </c>
      <c r="E121" s="167">
        <v>43885</v>
      </c>
      <c r="F121" s="113" t="s">
        <v>2684</v>
      </c>
      <c r="G121" s="148">
        <f t="shared" si="5"/>
        <v>10.366666666666667</v>
      </c>
      <c r="H121" s="114" t="s">
        <v>2694</v>
      </c>
      <c r="I121" s="113" t="s">
        <v>220</v>
      </c>
      <c r="J121" s="113" t="s">
        <v>500</v>
      </c>
      <c r="K121" s="68">
        <v>2015358426</v>
      </c>
      <c r="L121" s="100">
        <f>+IF(AND(K121&gt;0,O121="Ejecución"),(K121/877802)*Tabla28[[#This Row],[% participación]],IF(AND(K121&gt;0,O121&lt;&gt;"Ejecución"),"-",""))</f>
        <v>2295.9145980528638</v>
      </c>
      <c r="M121" s="65" t="s">
        <v>1148</v>
      </c>
      <c r="N121" s="161">
        <f t="shared" si="6"/>
        <v>1</v>
      </c>
      <c r="O121" s="150" t="s">
        <v>1150</v>
      </c>
      <c r="P121" s="79"/>
    </row>
    <row r="122" spans="1:16" s="7" customFormat="1" ht="24.75" customHeight="1" outlineLevel="1" x14ac:dyDescent="0.25">
      <c r="A122" s="133">
        <v>9</v>
      </c>
      <c r="B122" s="149" t="s">
        <v>2664</v>
      </c>
      <c r="C122" s="151" t="s">
        <v>31</v>
      </c>
      <c r="D122" s="113" t="s">
        <v>2686</v>
      </c>
      <c r="E122" s="167">
        <v>43885</v>
      </c>
      <c r="F122" s="113" t="s">
        <v>2684</v>
      </c>
      <c r="G122" s="148">
        <f t="shared" si="5"/>
        <v>10.366666666666667</v>
      </c>
      <c r="H122" s="114" t="s">
        <v>2693</v>
      </c>
      <c r="I122" s="113" t="s">
        <v>220</v>
      </c>
      <c r="J122" s="113" t="s">
        <v>515</v>
      </c>
      <c r="K122" s="68">
        <v>3269023293</v>
      </c>
      <c r="L122" s="100">
        <f>+IF(AND(K122&gt;0,O122="Ejecución"),(K122/877802)*Tabla28[[#This Row],[% participación]],IF(AND(K122&gt;0,O122&lt;&gt;"Ejecución"),"-",""))</f>
        <v>3724.1009851880035</v>
      </c>
      <c r="M122" s="65" t="s">
        <v>1148</v>
      </c>
      <c r="N122" s="161">
        <f t="shared" si="6"/>
        <v>1</v>
      </c>
      <c r="O122" s="150" t="s">
        <v>1150</v>
      </c>
      <c r="P122" s="79"/>
    </row>
    <row r="123" spans="1:16" s="7" customFormat="1" ht="24.75" customHeight="1" outlineLevel="1" x14ac:dyDescent="0.25">
      <c r="A123" s="133">
        <v>10</v>
      </c>
      <c r="B123" s="149" t="s">
        <v>2664</v>
      </c>
      <c r="C123" s="151" t="s">
        <v>31</v>
      </c>
      <c r="D123" s="113" t="s">
        <v>2687</v>
      </c>
      <c r="E123" s="134">
        <v>44172</v>
      </c>
      <c r="F123" s="134">
        <v>44773</v>
      </c>
      <c r="G123" s="148">
        <f t="shared" si="5"/>
        <v>20.033333333333335</v>
      </c>
      <c r="H123" s="114" t="s">
        <v>2695</v>
      </c>
      <c r="I123" s="113" t="s">
        <v>208</v>
      </c>
      <c r="J123" s="113" t="s">
        <v>210</v>
      </c>
      <c r="K123" s="68">
        <v>5227033173</v>
      </c>
      <c r="L123" s="100">
        <f>+IF(AND(K123&gt;0,O123="Ejecución"),(K123/877802)*Tabla28[[#This Row],[% participación]],IF(AND(K123&gt;0,O123&lt;&gt;"Ejecución"),"-",""))</f>
        <v>5954.6835994905459</v>
      </c>
      <c r="M123" s="65" t="s">
        <v>1148</v>
      </c>
      <c r="N123" s="161">
        <f t="shared" si="6"/>
        <v>1</v>
      </c>
      <c r="O123" s="150" t="s">
        <v>1150</v>
      </c>
      <c r="P123" s="79"/>
    </row>
    <row r="124" spans="1:16" s="7" customFormat="1" ht="24.75" customHeight="1" outlineLevel="1" x14ac:dyDescent="0.25">
      <c r="A124" s="133">
        <v>11</v>
      </c>
      <c r="B124" s="149" t="s">
        <v>2664</v>
      </c>
      <c r="C124" s="151" t="s">
        <v>31</v>
      </c>
      <c r="D124" s="113" t="s">
        <v>2688</v>
      </c>
      <c r="E124" s="134">
        <v>44172</v>
      </c>
      <c r="F124" s="134">
        <v>44773</v>
      </c>
      <c r="G124" s="148">
        <f t="shared" si="5"/>
        <v>20.033333333333335</v>
      </c>
      <c r="H124" s="114" t="s">
        <v>2695</v>
      </c>
      <c r="I124" s="113" t="s">
        <v>208</v>
      </c>
      <c r="J124" s="113" t="s">
        <v>210</v>
      </c>
      <c r="K124" s="68">
        <v>1024447604</v>
      </c>
      <c r="L124" s="100">
        <f>+IF(AND(K124&gt;0,O124="Ejecución"),(K124/877802)*Tabla28[[#This Row],[% participación]],IF(AND(K124&gt;0,O124&lt;&gt;"Ejecución"),"-",""))</f>
        <v>1167.0600021417131</v>
      </c>
      <c r="M124" s="65" t="s">
        <v>1148</v>
      </c>
      <c r="N124" s="161">
        <f t="shared" si="6"/>
        <v>1</v>
      </c>
      <c r="O124" s="150" t="s">
        <v>1150</v>
      </c>
      <c r="P124" s="79"/>
    </row>
    <row r="125" spans="1:16" s="7" customFormat="1" ht="24.75" customHeight="1" outlineLevel="1" x14ac:dyDescent="0.25">
      <c r="A125" s="133">
        <v>12</v>
      </c>
      <c r="B125" s="149" t="s">
        <v>2664</v>
      </c>
      <c r="C125" s="151" t="s">
        <v>31</v>
      </c>
      <c r="D125" s="113" t="s">
        <v>2689</v>
      </c>
      <c r="E125" s="134">
        <v>44176</v>
      </c>
      <c r="F125" s="134">
        <v>44773</v>
      </c>
      <c r="G125" s="148">
        <f t="shared" si="5"/>
        <v>19.899999999999999</v>
      </c>
      <c r="H125" s="114" t="s">
        <v>2695</v>
      </c>
      <c r="I125" s="113" t="s">
        <v>220</v>
      </c>
      <c r="J125" s="113" t="s">
        <v>500</v>
      </c>
      <c r="K125" s="68">
        <v>8899656934</v>
      </c>
      <c r="L125" s="100">
        <f>+IF(AND(K125&gt;0,O125="Ejecución"),(K125/877802)*Tabla28[[#This Row],[% participación]],IF(AND(K125&gt;0,O125&lt;&gt;"Ejecución"),"-",""))</f>
        <v>10138.569898450904</v>
      </c>
      <c r="M125" s="65" t="s">
        <v>1148</v>
      </c>
      <c r="N125" s="161">
        <f t="shared" si="6"/>
        <v>1</v>
      </c>
      <c r="O125" s="150" t="s">
        <v>1150</v>
      </c>
      <c r="P125" s="79"/>
    </row>
    <row r="126" spans="1:16" s="7" customFormat="1" ht="24.75" customHeight="1" outlineLevel="1" x14ac:dyDescent="0.25">
      <c r="A126" s="133">
        <v>13</v>
      </c>
      <c r="B126" s="149" t="s">
        <v>2664</v>
      </c>
      <c r="C126" s="151" t="s">
        <v>31</v>
      </c>
      <c r="D126" s="63"/>
      <c r="E126" s="134"/>
      <c r="F126" s="134"/>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3">
        <v>14</v>
      </c>
      <c r="B127" s="149" t="s">
        <v>2664</v>
      </c>
      <c r="C127" s="151" t="s">
        <v>31</v>
      </c>
      <c r="D127" s="63"/>
      <c r="E127" s="134"/>
      <c r="F127" s="134"/>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3">
        <v>15</v>
      </c>
      <c r="B128" s="149" t="s">
        <v>2664</v>
      </c>
      <c r="C128" s="151" t="s">
        <v>31</v>
      </c>
      <c r="D128" s="63"/>
      <c r="E128" s="134"/>
      <c r="F128" s="134"/>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3">
        <v>16</v>
      </c>
      <c r="B129" s="149" t="s">
        <v>2664</v>
      </c>
      <c r="C129" s="151" t="s">
        <v>31</v>
      </c>
      <c r="D129" s="63"/>
      <c r="E129" s="134"/>
      <c r="F129" s="134"/>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3">
        <v>17</v>
      </c>
      <c r="B130" s="149" t="s">
        <v>2664</v>
      </c>
      <c r="C130" s="151" t="s">
        <v>31</v>
      </c>
      <c r="D130" s="63"/>
      <c r="E130" s="134"/>
      <c r="F130" s="134"/>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3">
        <v>18</v>
      </c>
      <c r="B131" s="149" t="s">
        <v>2664</v>
      </c>
      <c r="C131" s="151" t="s">
        <v>31</v>
      </c>
      <c r="D131" s="63"/>
      <c r="E131" s="134"/>
      <c r="F131" s="134"/>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3">
        <v>19</v>
      </c>
      <c r="B132" s="149" t="s">
        <v>2664</v>
      </c>
      <c r="C132" s="151" t="s">
        <v>31</v>
      </c>
      <c r="D132" s="63"/>
      <c r="E132" s="134"/>
      <c r="F132" s="134"/>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3">
        <v>20</v>
      </c>
      <c r="B133" s="149" t="s">
        <v>2664</v>
      </c>
      <c r="C133" s="151" t="s">
        <v>31</v>
      </c>
      <c r="D133" s="63"/>
      <c r="E133" s="134"/>
      <c r="F133" s="134"/>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3">
        <v>21</v>
      </c>
      <c r="B134" s="149" t="s">
        <v>2664</v>
      </c>
      <c r="C134" s="151" t="s">
        <v>31</v>
      </c>
      <c r="D134" s="63"/>
      <c r="E134" s="134"/>
      <c r="F134" s="134"/>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3">
        <v>22</v>
      </c>
      <c r="B135" s="149" t="s">
        <v>2664</v>
      </c>
      <c r="C135" s="151" t="s">
        <v>31</v>
      </c>
      <c r="D135" s="63"/>
      <c r="E135" s="134"/>
      <c r="F135" s="134"/>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3">
        <v>23</v>
      </c>
      <c r="B136" s="149" t="s">
        <v>2664</v>
      </c>
      <c r="C136" s="151" t="s">
        <v>31</v>
      </c>
      <c r="D136" s="63"/>
      <c r="E136" s="134"/>
      <c r="F136" s="134"/>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3">
        <v>24</v>
      </c>
      <c r="B137" s="149" t="s">
        <v>2664</v>
      </c>
      <c r="C137" s="151" t="s">
        <v>31</v>
      </c>
      <c r="D137" s="63"/>
      <c r="E137" s="134"/>
      <c r="F137" s="134"/>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3">
        <v>25</v>
      </c>
      <c r="B138" s="149" t="s">
        <v>2664</v>
      </c>
      <c r="C138" s="151" t="s">
        <v>31</v>
      </c>
      <c r="D138" s="63"/>
      <c r="E138" s="134"/>
      <c r="F138" s="134"/>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3">
        <v>26</v>
      </c>
      <c r="B139" s="149" t="s">
        <v>2664</v>
      </c>
      <c r="C139" s="151" t="s">
        <v>31</v>
      </c>
      <c r="D139" s="63"/>
      <c r="E139" s="134"/>
      <c r="F139" s="134"/>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3">
        <v>27</v>
      </c>
      <c r="B140" s="149" t="s">
        <v>2664</v>
      </c>
      <c r="C140" s="151" t="s">
        <v>31</v>
      </c>
      <c r="D140" s="63"/>
      <c r="E140" s="134"/>
      <c r="F140" s="134"/>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3">
        <v>28</v>
      </c>
      <c r="B141" s="149" t="s">
        <v>2664</v>
      </c>
      <c r="C141" s="151" t="s">
        <v>31</v>
      </c>
      <c r="D141" s="63"/>
      <c r="E141" s="134"/>
      <c r="F141" s="134"/>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3">
        <v>29</v>
      </c>
      <c r="B142" s="149" t="s">
        <v>2664</v>
      </c>
      <c r="C142" s="151" t="s">
        <v>31</v>
      </c>
      <c r="D142" s="63"/>
      <c r="E142" s="134"/>
      <c r="F142" s="134"/>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3">
        <v>30</v>
      </c>
      <c r="B143" s="149" t="s">
        <v>2664</v>
      </c>
      <c r="C143" s="151" t="s">
        <v>31</v>
      </c>
      <c r="D143" s="63"/>
      <c r="E143" s="134"/>
      <c r="F143" s="134"/>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3">
        <v>31</v>
      </c>
      <c r="B144" s="149" t="s">
        <v>2664</v>
      </c>
      <c r="C144" s="151" t="s">
        <v>31</v>
      </c>
      <c r="D144" s="63"/>
      <c r="E144" s="134"/>
      <c r="F144" s="134"/>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3">
        <v>32</v>
      </c>
      <c r="B145" s="149" t="s">
        <v>2664</v>
      </c>
      <c r="C145" s="151" t="s">
        <v>31</v>
      </c>
      <c r="D145" s="63"/>
      <c r="E145" s="134"/>
      <c r="F145" s="134"/>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3">
        <v>33</v>
      </c>
      <c r="B146" s="149" t="s">
        <v>2664</v>
      </c>
      <c r="C146" s="151" t="s">
        <v>31</v>
      </c>
      <c r="D146" s="63"/>
      <c r="E146" s="134"/>
      <c r="F146" s="134"/>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3">
        <v>34</v>
      </c>
      <c r="B147" s="149" t="s">
        <v>2664</v>
      </c>
      <c r="C147" s="151" t="s">
        <v>31</v>
      </c>
      <c r="D147" s="63"/>
      <c r="E147" s="134"/>
      <c r="F147" s="134"/>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3">
        <v>35</v>
      </c>
      <c r="B148" s="149" t="s">
        <v>2664</v>
      </c>
      <c r="C148" s="151" t="s">
        <v>31</v>
      </c>
      <c r="D148" s="63"/>
      <c r="E148" s="134"/>
      <c r="F148" s="134"/>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3">
        <v>36</v>
      </c>
      <c r="B149" s="149" t="s">
        <v>2664</v>
      </c>
      <c r="C149" s="151" t="s">
        <v>31</v>
      </c>
      <c r="D149" s="63"/>
      <c r="E149" s="134"/>
      <c r="F149" s="134"/>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3">
        <v>37</v>
      </c>
      <c r="B150" s="149" t="s">
        <v>2664</v>
      </c>
      <c r="C150" s="151" t="s">
        <v>31</v>
      </c>
      <c r="D150" s="63"/>
      <c r="E150" s="134"/>
      <c r="F150" s="134"/>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3">
        <v>38</v>
      </c>
      <c r="B151" s="149" t="s">
        <v>2664</v>
      </c>
      <c r="C151" s="151" t="s">
        <v>31</v>
      </c>
      <c r="D151" s="63"/>
      <c r="E151" s="134"/>
      <c r="F151" s="134"/>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3">
        <v>39</v>
      </c>
      <c r="B152" s="149" t="s">
        <v>2664</v>
      </c>
      <c r="C152" s="151" t="s">
        <v>31</v>
      </c>
      <c r="D152" s="63"/>
      <c r="E152" s="134"/>
      <c r="F152" s="134"/>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3">
        <v>40</v>
      </c>
      <c r="B153" s="149" t="s">
        <v>2664</v>
      </c>
      <c r="C153" s="151" t="s">
        <v>31</v>
      </c>
      <c r="D153" s="63"/>
      <c r="E153" s="134"/>
      <c r="F153" s="134"/>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3">
        <v>41</v>
      </c>
      <c r="B154" s="149" t="s">
        <v>2664</v>
      </c>
      <c r="C154" s="151" t="s">
        <v>31</v>
      </c>
      <c r="D154" s="63"/>
      <c r="E154" s="134"/>
      <c r="F154" s="134"/>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3">
        <v>42</v>
      </c>
      <c r="B155" s="149" t="s">
        <v>2664</v>
      </c>
      <c r="C155" s="151" t="s">
        <v>31</v>
      </c>
      <c r="D155" s="63"/>
      <c r="E155" s="134"/>
      <c r="F155" s="134"/>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3">
        <v>43</v>
      </c>
      <c r="B156" s="149" t="s">
        <v>2664</v>
      </c>
      <c r="C156" s="151" t="s">
        <v>31</v>
      </c>
      <c r="D156" s="63"/>
      <c r="E156" s="134"/>
      <c r="F156" s="134"/>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3">
        <v>44</v>
      </c>
      <c r="B157" s="149" t="s">
        <v>2664</v>
      </c>
      <c r="C157" s="151" t="s">
        <v>31</v>
      </c>
      <c r="D157" s="63"/>
      <c r="E157" s="134"/>
      <c r="F157" s="134"/>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3">
        <v>45</v>
      </c>
      <c r="B158" s="149" t="s">
        <v>2664</v>
      </c>
      <c r="C158" s="151" t="s">
        <v>31</v>
      </c>
      <c r="D158" s="63"/>
      <c r="E158" s="134"/>
      <c r="F158" s="134"/>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3">
        <v>46</v>
      </c>
      <c r="B159" s="149" t="s">
        <v>2664</v>
      </c>
      <c r="C159" s="151" t="s">
        <v>31</v>
      </c>
      <c r="D159" s="63"/>
      <c r="E159" s="134"/>
      <c r="F159" s="134"/>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3">
        <v>47</v>
      </c>
      <c r="B160" s="149" t="s">
        <v>2664</v>
      </c>
      <c r="C160" s="151" t="s">
        <v>31</v>
      </c>
      <c r="D160" s="63"/>
      <c r="E160" s="134"/>
      <c r="F160" s="134"/>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2659</v>
      </c>
      <c r="B163" s="234"/>
      <c r="C163" s="234"/>
      <c r="D163" s="234"/>
      <c r="E163" s="235"/>
      <c r="F163" s="236" t="s">
        <v>2660</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2657</v>
      </c>
      <c r="C168" s="217"/>
      <c r="D168" s="217"/>
      <c r="E168" s="8"/>
      <c r="F168" s="5"/>
      <c r="H168" s="81" t="s">
        <v>2656</v>
      </c>
      <c r="I168" s="240"/>
      <c r="J168" s="241"/>
      <c r="K168" s="241"/>
      <c r="L168" s="241"/>
      <c r="M168" s="241"/>
      <c r="N168" s="241"/>
      <c r="O168" s="24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2667</v>
      </c>
      <c r="B172" s="175"/>
      <c r="C172" s="175"/>
      <c r="D172" s="175"/>
      <c r="E172" s="175"/>
      <c r="F172" s="175"/>
      <c r="G172" s="175"/>
      <c r="H172" s="175"/>
      <c r="I172" s="175"/>
      <c r="J172" s="175"/>
      <c r="K172" s="175"/>
      <c r="L172" s="175"/>
      <c r="M172" s="175"/>
      <c r="N172" s="175"/>
      <c r="O172" s="176"/>
      <c r="P172" s="76"/>
    </row>
    <row r="173" spans="1:28" ht="15" customHeight="1" x14ac:dyDescent="0.25">
      <c r="A173" s="189" t="s">
        <v>2673</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2668</v>
      </c>
      <c r="C176" s="205"/>
      <c r="D176" s="205"/>
      <c r="E176" s="205"/>
      <c r="F176" s="205"/>
      <c r="G176" s="205"/>
      <c r="H176" s="20"/>
      <c r="I176" s="212" t="s">
        <v>2674</v>
      </c>
      <c r="J176" s="213"/>
      <c r="K176" s="213"/>
      <c r="L176" s="213"/>
      <c r="M176" s="21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2671</v>
      </c>
      <c r="O177" s="8"/>
      <c r="Q177" s="19"/>
      <c r="R177" s="19"/>
      <c r="S177" s="19"/>
      <c r="T177" s="19"/>
      <c r="U177" s="19"/>
      <c r="V177" s="19"/>
      <c r="W177" s="19"/>
      <c r="X177" s="19"/>
      <c r="Y177" s="19"/>
      <c r="Z177" s="19"/>
      <c r="AA177" s="19"/>
      <c r="AB177" s="19"/>
    </row>
    <row r="178" spans="1:28" ht="23.25" x14ac:dyDescent="0.25">
      <c r="A178" s="9"/>
      <c r="B178" s="209"/>
      <c r="C178" s="210"/>
      <c r="D178" s="211"/>
      <c r="E178" s="155"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2"/>
      <c r="Z178" s="153" t="str">
        <f>IF(Y178&gt;0,SUM(E180+Y178),"")</f>
        <v/>
      </c>
      <c r="AA178" s="19"/>
      <c r="AB178" s="19"/>
    </row>
    <row r="179" spans="1:28" ht="23.25" x14ac:dyDescent="0.25">
      <c r="A179" s="9"/>
      <c r="B179" s="215" t="s">
        <v>2668</v>
      </c>
      <c r="C179" s="215"/>
      <c r="D179" s="215"/>
      <c r="E179" s="159">
        <v>0.02</v>
      </c>
      <c r="F179" s="158">
        <v>0.02</v>
      </c>
      <c r="G179" s="153">
        <f>IF(F179&gt;0,SUM(E179+F179),"")</f>
        <v>0.04</v>
      </c>
      <c r="H179" s="5"/>
      <c r="I179" s="215" t="s">
        <v>2670</v>
      </c>
      <c r="J179" s="215"/>
      <c r="K179" s="215"/>
      <c r="L179" s="215"/>
      <c r="M179" s="160">
        <v>0.02</v>
      </c>
      <c r="O179" s="8"/>
      <c r="Q179" s="19"/>
      <c r="R179" s="147">
        <f>IF(M179&gt;0,SUM(L179+M179),"")</f>
        <v>0.02</v>
      </c>
      <c r="T179" s="19"/>
      <c r="U179" s="171" t="s">
        <v>1166</v>
      </c>
      <c r="V179" s="171"/>
      <c r="W179" s="171"/>
      <c r="X179" s="24">
        <v>0.02</v>
      </c>
      <c r="Y179" s="152"/>
      <c r="Z179" s="153" t="str">
        <f>IF(Y179&gt;0,SUM(E181+Y179),"")</f>
        <v/>
      </c>
      <c r="AA179" s="19"/>
      <c r="AB179" s="19"/>
    </row>
    <row r="180" spans="1:28" ht="23.25" hidden="1" x14ac:dyDescent="0.25">
      <c r="A180" s="9"/>
      <c r="B180" s="195"/>
      <c r="C180" s="195"/>
      <c r="D180" s="195"/>
      <c r="E180" s="157"/>
      <c r="H180" s="5"/>
      <c r="I180" s="195"/>
      <c r="J180" s="195"/>
      <c r="K180" s="195"/>
      <c r="L180" s="195"/>
      <c r="M180" s="5"/>
      <c r="O180" s="8"/>
      <c r="Q180" s="19"/>
      <c r="R180" s="147" t="str">
        <f>IF(S180&gt;0,SUM(L180+S180),"")</f>
        <v/>
      </c>
      <c r="S180" s="152"/>
      <c r="T180" s="19"/>
      <c r="U180" s="171" t="s">
        <v>1167</v>
      </c>
      <c r="V180" s="171"/>
      <c r="W180" s="171"/>
      <c r="X180" s="24">
        <v>0.03</v>
      </c>
      <c r="Y180" s="152"/>
      <c r="Z180" s="153" t="str">
        <f>IF(Y180&gt;0,SUM(E182+Y180),"")</f>
        <v/>
      </c>
      <c r="AA180" s="19"/>
      <c r="AB180" s="19"/>
    </row>
    <row r="181" spans="1:28" ht="23.25" hidden="1" x14ac:dyDescent="0.25">
      <c r="A181" s="9"/>
      <c r="B181" s="195"/>
      <c r="C181" s="195"/>
      <c r="D181" s="195"/>
      <c r="E181" s="157"/>
      <c r="H181" s="5"/>
      <c r="I181" s="195"/>
      <c r="J181" s="195"/>
      <c r="K181" s="195"/>
      <c r="L181" s="195"/>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5"/>
      <c r="C182" s="195"/>
      <c r="D182" s="195"/>
      <c r="E182" s="157"/>
      <c r="H182" s="5"/>
      <c r="I182" s="195"/>
      <c r="J182" s="195"/>
      <c r="K182" s="195"/>
      <c r="L182" s="19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0.04</v>
      </c>
      <c r="D185" s="91" t="s">
        <v>2628</v>
      </c>
      <c r="E185" s="94">
        <f>+(C185*SUM(K20:K35))</f>
        <v>263156192.08000001</v>
      </c>
      <c r="F185" s="92"/>
      <c r="G185" s="93"/>
      <c r="H185" s="88"/>
      <c r="I185" s="90" t="s">
        <v>2627</v>
      </c>
      <c r="J185" s="154">
        <f>+SUM(M179:M183)</f>
        <v>0.02</v>
      </c>
      <c r="K185" s="196" t="s">
        <v>2628</v>
      </c>
      <c r="L185" s="196"/>
      <c r="M185" s="94">
        <f>+J185*(SUM(K20:K35))</f>
        <v>131578096.04000001</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230" t="s">
        <v>2636</v>
      </c>
      <c r="C192" s="230"/>
      <c r="E192" s="5" t="s">
        <v>20</v>
      </c>
      <c r="H192" s="26" t="s">
        <v>24</v>
      </c>
      <c r="J192" s="5" t="s">
        <v>2637</v>
      </c>
      <c r="K192" s="5"/>
      <c r="M192" s="5"/>
      <c r="N192" s="5"/>
      <c r="O192" s="8"/>
      <c r="Q192" s="142"/>
      <c r="R192" s="143"/>
      <c r="S192" s="143"/>
      <c r="T192" s="142"/>
    </row>
    <row r="193" spans="1:18" x14ac:dyDescent="0.25">
      <c r="A193" s="9"/>
      <c r="C193" s="168">
        <v>41969</v>
      </c>
      <c r="D193" s="5"/>
      <c r="E193" s="169">
        <v>1822</v>
      </c>
      <c r="F193" s="5"/>
      <c r="G193" s="5"/>
      <c r="H193" s="136" t="s">
        <v>2696</v>
      </c>
      <c r="J193" s="5"/>
      <c r="K193" s="168">
        <v>41261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8" t="s">
        <v>2658</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0" t="s">
        <v>2697</v>
      </c>
      <c r="J211" s="27" t="s">
        <v>2622</v>
      </c>
      <c r="K211" s="169" t="s">
        <v>2697</v>
      </c>
      <c r="L211" s="21"/>
      <c r="M211" s="21"/>
      <c r="N211" s="21"/>
      <c r="O211" s="8"/>
    </row>
    <row r="212" spans="1:15" x14ac:dyDescent="0.25">
      <c r="A212" s="9"/>
      <c r="B212" s="27" t="s">
        <v>2619</v>
      </c>
      <c r="C212" s="136" t="s">
        <v>2696</v>
      </c>
      <c r="D212" s="21"/>
      <c r="G212" s="27" t="s">
        <v>2621</v>
      </c>
      <c r="H212" s="170" t="s">
        <v>2698</v>
      </c>
      <c r="J212" s="27" t="s">
        <v>2623</v>
      </c>
      <c r="K212" s="169"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60 M126:M160 G114:G121 L106:L107 G126:J160 L83:L90 G48:G90 B83:B90 G122: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2020-12-29T11:02:47Z</cp:lastPrinted>
  <dcterms:created xsi:type="dcterms:W3CDTF">2020-10-14T21:57:42Z</dcterms:created>
  <dcterms:modified xsi:type="dcterms:W3CDTF">2020-12-29T11:21:52Z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