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DOCUMENTOS GENERAL 2020\DOCUMENTOS GRAN COLOMBIA 2020\MANIFESTACIONES DE INTERES CDI Y FAMILIAR DICIEMBRE 2020\344 CANTAGALLO\"/>
    </mc:Choice>
  </mc:AlternateContent>
  <xr:revisionPtr revIDLastSave="0" documentId="13_ncr:1_{CFDF6D04-7152-4883-8187-4B8C424BAE3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<sst xmlns="http://schemas.openxmlformats.org/spreadsheetml/2006/main" count="3201" uniqueCount="2724">
  <si>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</si>
  <si>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</si>
  <si>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</si>
  <si>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</si>
  <si>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</si>
  <si>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</si>
  <si>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</si>
  <si>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</si>
  <si>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</si>
  <si>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</si>
  <si>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</si>
  <si>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</si>
  <si>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</si>
  <si>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</si>
  <si>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</si>
  <si>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</si>
  <si>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</si>
  <si>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</si>
  <si>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</si>
  <si>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</si>
  <si>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</si>
  <si>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</si>
  <si>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</si>
  <si>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</si>
  <si>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</si>
  <si>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</si>
  <si>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</si>
  <si>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</si>
  <si>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</si>
  <si>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</si>
  <si>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</si>
  <si>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</si>
  <si>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</si>
  <si>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</si>
  <si>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</si>
  <si>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</si>
  <si>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</si>
  <si>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</si>
  <si>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</si>
  <si>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</si>
  <si>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</si>
  <si>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</si>
  <si>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</si>
  <si>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</si>
  <si>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</si>
  <si>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</si>
  <si>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</si>
  <si>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</si>
  <si>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</si>
  <si>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</si>
  <si>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</si>
  <si>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</si>
  <si>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</si>
  <si>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</si>
  <si>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</si>
  <si>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</si>
  <si>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</si>
  <si>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</si>
  <si>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</si>
  <si>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</si>
  <si>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</si>
  <si>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</si>
  <si>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</si>
  <si>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</si>
  <si>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</si>
  <si>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</si>
  <si>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</si>
  <si>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</si>
  <si>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</si>
  <si>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</si>
  <si>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</si>
  <si>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</si>
  <si>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</si>
  <si>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</si>
  <si>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</si>
  <si>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</si>
  <si>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</si>
  <si>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</si>
  <si>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</si>
  <si>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</si>
  <si>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</si>
  <si>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</si>
  <si>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</si>
  <si>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</si>
  <si>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</si>
  <si>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</si>
  <si>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</si>
  <si>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</si>
  <si>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</si>
  <si>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</si>
  <si>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</si>
  <si>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</si>
  <si>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</si>
  <si>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</si>
  <si>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</si>
  <si>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</si>
  <si>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</si>
  <si>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</si>
  <si>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</si>
  <si>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</si>
  <si>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</si>
  <si>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</si>
  <si>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</si>
  <si>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</si>
  <si>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</si>
  <si>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</si>
  <si>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</si>
  <si>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</si>
  <si>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</si>
  <si>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</si>
  <si>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</si>
  <si>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</si>
  <si>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</si>
  <si>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</si>
  <si>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</si>
  <si>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</si>
  <si>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</si>
  <si>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</si>
  <si>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</si>
  <si>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</si>
  <si>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</si>
  <si>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</si>
  <si>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</si>
  <si>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</si>
  <si>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</si>
  <si>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</si>
  <si>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</si>
  <si>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</si>
  <si>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</si>
  <si>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</si>
  <si>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</si>
  <si>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</si>
  <si>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</si>
  <si>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</si>
  <si>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</si>
  <si>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</si>
  <si>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</si>
  <si>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</si>
  <si>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</si>
  <si>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</si>
  <si>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</si>
  <si>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</si>
  <si>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</si>
  <si>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</si>
  <si>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</si>
  <si>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</si>
  <si>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</si>
  <si>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</si>
  <si>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</si>
  <si>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</si>
  <si>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</si>
  <si>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</si>
  <si>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</si>
  <si>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</si>
  <si>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</si>
  <si>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</si>
  <si>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</si>
  <si>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</si>
  <si>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</si>
  <si>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</si>
  <si>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</si>
  <si>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</si>
  <si>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</si>
  <si>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</si>
  <si>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</si>
  <si>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</si>
  <si>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</si>
  <si>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</si>
  <si>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</si>
  <si>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</si>
  <si>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</si>
  <si>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</si>
  <si>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</si>
  <si>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</si>
  <si>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</si>
  <si>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</si>
  <si>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</si>
  <si>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</si>
  <si>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</si>
  <si>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</si>
  <si>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</si>
  <si>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</si>
  <si>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</si>
  <si>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</si>
  <si>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</si>
  <si>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</si>
  <si>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</si>
  <si>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</si>
  <si>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</si>
  <si>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</si>
  <si>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</si>
  <si>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</si>
  <si>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</si>
  <si>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</si>
  <si>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</si>
  <si>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</si>
  <si>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</si>
  <si>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</si>
  <si>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</si>
  <si>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</si>
  <si>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</si>
  <si>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</si>
  <si>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</si>
  <si>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</si>
  <si>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</si>
  <si>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</si>
  <si>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</si>
  <si>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</si>
  <si>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</si>
  <si>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</si>
  <si>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</si>
  <si>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</si>
  <si>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</si>
  <si>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</si>
  <si>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</si>
  <si>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</si>
  <si>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</si>
  <si>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</si>
  <si>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</si>
  <si>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</si>
  <si>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</si>
  <si>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</si>
  <si>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</si>
  <si>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</si>
  <si>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</si>
  <si>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</si>
  <si>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</si>
  <si>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</si>
  <si>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</si>
  <si>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</si>
  <si>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</si>
  <si>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</si>
  <si>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</si>
  <si>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</si>
  <si>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</si>
  <si>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</si>
  <si>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</si>
  <si>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</si>
  <si>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</si>
  <si>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</si>
  <si>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</si>
  <si>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</si>
  <si>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</si>
  <si>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</si>
  <si>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</si>
  <si>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</si>
  <si>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</si>
  <si>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</si>
  <si>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</si>
  <si>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</si>
  <si>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</si>
  <si>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</si>
  <si>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</si>
  <si>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</si>
  <si>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</si>
  <si>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</si>
  <si>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</si>
  <si>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</si>
  <si>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</si>
  <si>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</si>
  <si>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</si>
  <si>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</si>
  <si>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</si>
  <si>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</si>
  <si>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</si>
  <si>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</si>
  <si>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</si>
  <si>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</si>
  <si>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</si>
  <si>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</si>
  <si>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</si>
  <si>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</si>
  <si>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</si>
  <si>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</si>
  <si>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</si>
  <si>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</si>
  <si>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</si>
  <si>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</si>
  <si>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</si>
  <si>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</si>
  <si>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</si>
  <si>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</si>
  <si>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</si>
  <si>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</si>
  <si>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</si>
  <si>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</si>
  <si>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</si>
  <si>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</si>
  <si>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</si>
  <si>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</si>
  <si>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</si>
  <si>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</si>
  <si>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</si>
  <si>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</si>
  <si>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</si>
  <si>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</si>
  <si>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</si>
  <si>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</si>
  <si>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</si>
  <si>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</si>
  <si>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</si>
  <si>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</si>
  <si>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</si>
  <si>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</si>
  <si>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</si>
  <si>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</si>
  <si>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</si>
  <si>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</si>
  <si>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</si>
  <si>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</si>
  <si>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</si>
  <si>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</si>
  <si>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</si>
  <si>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</si>
  <si>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</si>
  <si>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</si>
  <si>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</si>
  <si>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</si>
  <si>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</si>
  <si>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</si>
  <si>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</si>
  <si>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</si>
  <si>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</si>
  <si>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</si>
  <si>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</si>
  <si>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</si>
  <si>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</si>
  <si>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</si>
  <si>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</si>
  <si>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</si>
  <si>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</si>
  <si>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</si>
  <si>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</si>
  <si>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</si>
  <si>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</si>
  <si>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</si>
  <si>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</si>
  <si>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</si>
  <si>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</si>
  <si>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</si>
  <si>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</si>
  <si>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</si>
  <si>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</si>
  <si>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</si>
  <si>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</si>
  <si>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</si>
  <si>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</si>
  <si>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</si>
  <si>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</si>
  <si>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</si>
  <si>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</si>
  <si>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</si>
  <si>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</si>
  <si>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</si>
  <si>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</si>
  <si>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</si>
  <si>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</si>
  <si>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</si>
  <si>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</si>
  <si>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</si>
  <si>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</si>
  <si>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</si>
  <si>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</si>
  <si>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</si>
  <si>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</si>
  <si>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</si>
  <si>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</si>
  <si>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</si>
  <si>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</si>
  <si>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</si>
  <si>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</si>
  <si>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</si>
  <si>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</si>
  <si>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</si>
  <si>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</si>
  <si>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</si>
  <si>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</si>
  <si>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</si>
  <si>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</si>
  <si>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</si>
  <si>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</si>
  <si>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</si>
  <si>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</si>
  <si>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</si>
  <si>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</si>
  <si>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</si>
  <si>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</si>
  <si>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</si>
  <si>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</si>
  <si>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</si>
  <si>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</si>
  <si>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</si>
  <si>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</si>
  <si>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</si>
  <si>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</si>
  <si>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</si>
  <si>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</si>
  <si>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</si>
  <si>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</si>
  <si>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</si>
  <si>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</si>
  <si>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</si>
  <si>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</si>
  <si>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</si>
  <si>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</si>
  <si>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</si>
  <si>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</si>
  <si>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</si>
  <si>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</si>
  <si>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</si>
  <si>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</si>
  <si>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</si>
  <si>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</si>
  <si>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</si>
  <si>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</si>
  <si>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</si>
  <si>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</si>
  <si>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</si>
  <si>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</si>
  <si>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</si>
  <si>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</si>
  <si>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</si>
  <si>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</si>
  <si>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</si>
  <si>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</si>
  <si>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</si>
  <si>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</si>
  <si>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</si>
  <si>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</si>
  <si>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</si>
  <si>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</si>
  <si>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</si>
  <si>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</si>
  <si>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</si>
  <si>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</si>
  <si>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</si>
  <si>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</si>
  <si>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</si>
  <si>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</si>
  <si>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</si>
  <si>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</si>
  <si>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</si>
  <si>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</si>
  <si>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</si>
  <si>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</si>
  <si>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</si>
  <si>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</si>
  <si>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</si>
  <si>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</si>
  <si>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</si>
  <si>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</si>
  <si>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</si>
  <si>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</si>
  <si>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</si>
  <si>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</si>
  <si>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</si>
  <si>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</si>
  <si>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</si>
  <si>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</si>
  <si>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</si>
  <si>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</si>
  <si>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</si>
  <si>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</si>
  <si>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</si>
  <si>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</si>
  <si>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</si>
  <si>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</si>
  <si>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</si>
  <si>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</si>
  <si>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</si>
  <si>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</si>
  <si>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</si>
  <si>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</si>
  <si>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</si>
  <si>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</si>
  <si>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</si>
  <si>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</si>
  <si>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</si>
  <si>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</si>
  <si>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</si>
  <si>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</si>
  <si>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</si>
  <si>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</si>
  <si>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</si>
  <si>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</si>
  <si>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</si>
  <si>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</si>
  <si>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</si>
  <si>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</si>
  <si>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</si>
  <si>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</si>
  <si>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</si>
  <si>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</si>
  <si>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</si>
  <si>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</si>
  <si>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</si>
  <si>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</si>
  <si>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</si>
  <si>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</si>
  <si>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</si>
  <si>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</si>
  <si>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</si>
  <si>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</si>
  <si>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</si>
  <si>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</si>
  <si>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</si>
  <si>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</si>
  <si>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</si>
  <si>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</si>
  <si>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</si>
  <si>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</si>
  <si>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</si>
  <si>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</si>
  <si>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</si>
  <si>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</si>
  <si>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</si>
  <si>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</si>
  <si>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</si>
  <si>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</si>
  <si>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</si>
  <si>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</si>
  <si>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</si>
  <si>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</si>
  <si>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</si>
  <si>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</si>
  <si>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</si>
  <si>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</si>
  <si>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</si>
  <si>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</si>
  <si>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</si>
  <si>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</si>
  <si>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</si>
  <si>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</si>
  <si>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</si>
  <si>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</si>
  <si>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</si>
  <si>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</si>
  <si>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</si>
  <si>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</si>
  <si>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</si>
  <si>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</si>
  <si>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</si>
  <si>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</si>
  <si>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</si>
  <si>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</si>
  <si>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</si>
  <si>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</si>
  <si>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</si>
  <si>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</si>
  <si>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</si>
  <si>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</si>
  <si>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</si>
  <si>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</si>
  <si>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</si>
  <si>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</si>
  <si>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</si>
  <si>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</si>
  <si>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</si>
  <si>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</si>
  <si>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</si>
  <si>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</si>
  <si>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</si>
  <si>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</si>
  <si>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</si>
  <si>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</si>
  <si>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</si>
  <si>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</si>
  <si>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</si>
  <si>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</si>
  <si>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</si>
  <si>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</si>
  <si>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</si>
  <si>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</si>
  <si>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</si>
  <si>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</si>
  <si>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</si>
  <si>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</si>
  <si>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</si>
  <si>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</si>
  <si>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</si>
  <si>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</si>
  <si>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</si>
  <si>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</si>
  <si>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</si>
  <si>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</si>
  <si>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</si>
  <si>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</si>
  <si>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</si>
  <si>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</si>
  <si>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</si>
  <si>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</si>
  <si>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</si>
  <si>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</si>
  <si>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</si>
  <si>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</si>
  <si>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</si>
  <si>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</si>
  <si>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</si>
  <si>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</si>
  <si>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</si>
  <si>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</si>
  <si>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</si>
  <si>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</si>
  <si>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</si>
  <si>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</si>
  <si>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</si>
  <si>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</si>
  <si>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</si>
  <si>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</si>
  <si>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</si>
  <si>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</si>
  <si>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</si>
  <si>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</si>
  <si>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</si>
  <si>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</si>
  <si>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</si>
  <si>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</si>
  <si>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</si>
  <si>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</si>
  <si>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</si>
  <si>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</si>
  <si>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</si>
  <si>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</si>
  <si>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</si>
  <si>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</si>
  <si>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</si>
  <si>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</si>
  <si>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</si>
  <si>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</si>
  <si>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</si>
  <si>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</si>
  <si>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</si>
  <si>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</si>
  <si>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</si>
  <si>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</si>
  <si>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</si>
  <si>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</si>
  <si>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</si>
  <si>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</si>
  <si>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</si>
  <si>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</si>
  <si>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</si>
  <si>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</si>
  <si>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</si>
  <si>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</si>
  <si>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</si>
  <si>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</si>
  <si>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</si>
  <si>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</si>
  <si>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</si>
  <si>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</si>
  <si>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</si>
  <si>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</si>
  <si>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</si>
  <si>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</si>
  <si>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</si>
  <si>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</si>
  <si>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</si>
  <si>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</si>
  <si>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</si>
  <si>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</si>
  <si>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</si>
  <si>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</si>
  <si>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</si>
  <si>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</si>
  <si>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</si>
  <si>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</si>
  <si>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</si>
  <si>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</si>
  <si>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</si>
  <si>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</si>
  <si>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</si>
  <si>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</si>
  <si>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</si>
  <si>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</si>
  <si>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</si>
  <si>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</si>
  <si>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</si>
  <si>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</si>
  <si>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</si>
  <si>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</si>
  <si>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</si>
  <si>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</si>
  <si>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</si>
  <si>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</si>
  <si>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</si>
  <si>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</si>
  <si>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</si>
  <si>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</si>
  <si>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</si>
  <si>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</si>
  <si>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</si>
  <si>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</si>
  <si>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</si>
  <si>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</si>
  <si>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</si>
  <si>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</si>
  <si>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</si>
  <si>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</si>
  <si>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</si>
  <si>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</si>
  <si>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</si>
  <si>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</si>
  <si>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</si>
  <si>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</si>
  <si>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</si>
  <si>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</si>
  <si>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</si>
  <si>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</si>
  <si>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</si>
  <si>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</si>
  <si>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</si>
  <si>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</si>
  <si>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</si>
  <si>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</si>
  <si>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</si>
  <si>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</si>
  <si>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</si>
  <si>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</si>
  <si>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</si>
  <si>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</si>
  <si>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</si>
  <si>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</si>
  <si>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</si>
  <si>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</si>
  <si>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</si>
  <si>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</si>
  <si>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</si>
  <si>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</si>
  <si>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</si>
  <si>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</si>
  <si>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</si>
  <si>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</si>
  <si>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</si>
  <si>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</si>
  <si>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</si>
  <si>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</si>
  <si>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</si>
  <si>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</si>
  <si>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</si>
  <si>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</si>
  <si>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</si>
  <si>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</si>
  <si>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</si>
  <si>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</si>
  <si>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</si>
  <si>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</si>
  <si>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</si>
  <si>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</si>
  <si>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</si>
  <si>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</si>
  <si>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</si>
  <si>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</si>
  <si>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</si>
  <si>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</si>
  <si>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</si>
  <si>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</si>
  <si>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</si>
  <si>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</si>
  <si>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</si>
  <si>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</si>
  <si>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</si>
  <si>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</si>
  <si>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</si>
  <si>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</si>
  <si>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</si>
  <si>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</si>
  <si>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</si>
  <si>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</si>
  <si>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</si>
  <si>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</si>
  <si>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</si>
  <si>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</si>
  <si>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</si>
  <si>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</si>
  <si>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</si>
  <si>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</si>
  <si>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</si>
  <si>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</si>
  <si>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</si>
  <si>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</si>
  <si>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</si>
  <si>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</si>
  <si>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</si>
  <si>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</si>
  <si>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</si>
  <si>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</si>
  <si>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</si>
  <si>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</si>
  <si>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</si>
  <si>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</si>
  <si>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</si>
  <si>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</si>
  <si>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</si>
  <si>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</si>
  <si>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</si>
  <si>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</si>
  <si>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</si>
  <si>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</si>
  <si>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</si>
  <si>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</si>
  <si>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</si>
  <si>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</si>
  <si>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</si>
  <si>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</si>
  <si>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</si>
  <si>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</si>
  <si>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</si>
  <si>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</si>
  <si>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</si>
  <si>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</si>
  <si>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</si>
  <si>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</si>
  <si>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</si>
  <si>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</si>
  <si>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</si>
  <si>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</si>
  <si>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</si>
  <si>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</si>
  <si>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</si>
  <si>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</si>
  <si>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</si>
  <si>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</si>
  <si>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</si>
  <si>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</si>
  <si>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</si>
  <si>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</si>
  <si>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</si>
  <si>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</si>
  <si>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</si>
  <si>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</si>
  <si>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</si>
  <si>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</si>
  <si>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</si>
  <si>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</si>
  <si>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</si>
  <si>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</si>
  <si>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</si>
  <si>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</si>
  <si>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</si>
  <si>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</si>
  <si>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</si>
  <si>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</si>
  <si>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</si>
  <si>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</si>
  <si>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</si>
  <si>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</si>
  <si>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</si>
  <si>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</si>
  <si>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</si>
  <si>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</si>
  <si>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</si>
  <si>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</si>
  <si>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</si>
  <si>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</si>
  <si>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</si>
  <si>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</si>
  <si>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</si>
  <si>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</si>
  <si>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</si>
  <si>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</si>
  <si>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</si>
  <si>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</si>
  <si>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</si>
  <si>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</si>
  <si>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</si>
  <si>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</si>
  <si>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</si>
  <si>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</si>
  <si>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</si>
  <si>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</si>
  <si>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</si>
  <si>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</si>
  <si>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</si>
  <si>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</si>
  <si>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</si>
  <si>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</si>
  <si>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</si>
  <si>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</si>
  <si>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</si>
  <si>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</si>
  <si>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</si>
  <si>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</si>
  <si>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</si>
  <si>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</si>
  <si>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</si>
  <si>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</si>
  <si>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</si>
  <si>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</si>
  <si>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</si>
  <si>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</si>
  <si>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</si>
  <si>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</si>
  <si>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</si>
  <si>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</si>
  <si>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</si>
  <si>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</si>
  <si>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</si>
  <si>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</si>
  <si>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</si>
  <si>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</si>
  <si>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</si>
  <si>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</si>
  <si>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</si>
  <si>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</si>
  <si>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</si>
  <si>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</si>
  <si>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</si>
  <si>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</si>
  <si>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</si>
  <si>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</si>
  <si>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</si>
  <si>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</si>
  <si>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</si>
  <si>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</si>
  <si>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</si>
  <si>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</si>
  <si>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</si>
  <si>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</si>
  <si>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</si>
  <si>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</si>
  <si>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</si>
  <si>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</si>
  <si>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</si>
  <si>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</si>
  <si>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</si>
  <si>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</si>
  <si>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</si>
  <si>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</si>
  <si>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</si>
  <si>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</si>
  <si>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</si>
  <si>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</si>
  <si>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</si>
  <si>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</si>
  <si>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</si>
  <si>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</si>
  <si>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</si>
  <si>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</si>
  <si>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</si>
  <si>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</si>
  <si>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</si>
  <si>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</si>
  <si>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</si>
  <si>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</si>
  <si>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</si>
  <si>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</si>
  <si>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</si>
  <si>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</si>
  <si>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</si>
  <si>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</si>
  <si>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</si>
  <si>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</si>
  <si>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</si>
  <si>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</si>
  <si>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</si>
  <si>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</si>
  <si>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</si>
  <si>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</si>
  <si>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</si>
  <si>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</si>
  <si>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</si>
  <si>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</si>
  <si>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</si>
  <si>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</si>
  <si>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</si>
  <si>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</si>
  <si>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</si>
  <si>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</si>
  <si>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</si>
  <si>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</si>
  <si>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</si>
  <si>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</si>
  <si>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</si>
  <si>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</si>
  <si>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</si>
  <si>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</si>
  <si>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</si>
  <si>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</si>
  <si>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</si>
  <si>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</si>
  <si>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</si>
  <si>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</si>
  <si>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</si>
  <si>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</si>
  <si>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</si>
  <si>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</si>
  <si>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</si>
  <si>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</si>
  <si>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</si>
  <si>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</si>
  <si>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</si>
  <si>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</si>
  <si>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</si>
  <si>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</si>
  <si>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</si>
  <si>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</si>
  <si>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</si>
  <si>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</si>
  <si>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</si>
  <si>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</si>
  <si>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</si>
  <si>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</si>
  <si>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</si>
  <si>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</si>
  <si>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</si>
  <si>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</si>
  <si>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</si>
  <si>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</si>
  <si>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</si>
  <si>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</si>
  <si>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</si>
  <si>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</si>
  <si>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</si>
  <si>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</si>
  <si>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</si>
  <si>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</si>
  <si>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</si>
  <si>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</si>
  <si>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</si>
  <si>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</si>
  <si>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</si>
  <si>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</si>
  <si>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</si>
  <si>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</si>
  <si>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</si>
  <si>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</si>
  <si>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</si>
  <si>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</si>
  <si>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</si>
  <si>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</si>
  <si>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</si>
  <si>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</si>
  <si>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</si>
  <si>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</si>
  <si>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</si>
  <si>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</si>
  <si>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</si>
  <si>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</si>
  <si>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</si>
  <si>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</si>
  <si>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</si>
  <si>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</si>
  <si>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</si>
  <si>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</si>
  <si>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</si>
  <si>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</si>
  <si>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</si>
  <si>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</si>
  <si>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</si>
  <si>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</si>
  <si>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</si>
  <si>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</si>
  <si>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</si>
  <si>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</si>
  <si>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</si>
  <si>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</si>
  <si>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</si>
  <si>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</si>
  <si>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</si>
  <si>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</si>
  <si>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</si>
  <si>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</si>
  <si>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</si>
  <si>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</si>
  <si>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</si>
  <si>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</si>
  <si>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</si>
  <si>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</si>
  <si>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</si>
  <si>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</si>
  <si>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</si>
  <si>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</si>
  <si>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</si>
  <si>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</si>
  <si>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</si>
  <si>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</si>
  <si>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</si>
  <si>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</si>
  <si>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</si>
  <si>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</si>
  <si>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</si>
  <si>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</si>
  <si>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</si>
  <si>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</si>
  <si>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</si>
  <si>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</si>
  <si>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</si>
  <si>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</si>
  <si>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</si>
  <si>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</si>
  <si>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</si>
  <si>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</si>
  <si>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</si>
  <si>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</si>
  <si>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</si>
  <si>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</si>
  <si>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</si>
  <si>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</si>
  <si>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</si>
  <si>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</si>
  <si>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</si>
  <si>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</si>
  <si>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</si>
  <si>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</si>
  <si>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</si>
  <si>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</si>
  <si>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</si>
  <si>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</si>
  <si>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</si>
  <si>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</si>
  <si>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</si>
  <si>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</si>
  <si>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</si>
  <si>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</si>
  <si>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</si>
  <si>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</si>
  <si>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</si>
  <si>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</si>
  <si>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</si>
  <si>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</si>
  <si>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</si>
  <si>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</si>
  <si>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</si>
  <si>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</si>
  <si>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</si>
  <si>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</si>
  <si>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</si>
  <si>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</si>
  <si>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</si>
  <si>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</si>
  <si>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</si>
  <si>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</si>
  <si>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</si>
  <si>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</si>
  <si>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</si>
  <si>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</si>
  <si>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</si>
  <si>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</si>
  <si>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</si>
  <si>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</si>
  <si>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</si>
  <si>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</si>
  <si>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</si>
  <si>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</si>
  <si>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</si>
  <si>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</si>
  <si>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</si>
  <si>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</si>
  <si>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</si>
  <si>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</si>
  <si>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</si>
  <si>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</si>
  <si>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</si>
  <si>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</si>
  <si>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</si>
  <si>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</si>
  <si>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</si>
  <si>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</si>
  <si>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</si>
  <si>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</si>
  <si>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</si>
  <si>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</si>
  <si>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</si>
  <si>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</si>
  <si>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</si>
  <si>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</si>
  <si>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</si>
  <si>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</si>
  <si>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</si>
  <si>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</si>
  <si>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</si>
  <si>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</si>
  <si>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</si>
  <si>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</si>
  <si>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</si>
  <si>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</si>
  <si>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</si>
  <si>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</si>
  <si>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</si>
  <si>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</si>
  <si>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</si>
  <si>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</si>
  <si>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</si>
  <si>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</si>
  <si>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</si>
  <si>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</si>
  <si>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</si>
  <si>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</si>
  <si>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</si>
  <si>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</si>
  <si>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</si>
  <si>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</si>
  <si>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</si>
  <si>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</si>
  <si>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</si>
  <si>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</si>
  <si>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</si>
  <si>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</si>
  <si>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</si>
  <si>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</si>
  <si>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</si>
  <si>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</si>
  <si>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</si>
  <si>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</si>
  <si>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</si>
  <si>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</si>
  <si>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</si>
  <si>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</si>
  <si>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</si>
  <si>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</si>
  <si>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</si>
  <si>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</si>
  <si>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</si>
  <si>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</si>
  <si>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</si>
  <si>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</si>
  <si>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</si>
  <si>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</si>
  <si>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</si>
  <si>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</si>
  <si>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</si>
  <si>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</si>
  <si>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</si>
  <si>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</si>
  <si>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</si>
  <si>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</si>
  <si>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</si>
  <si>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</si>
  <si>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</si>
  <si>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</si>
  <si>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</si>
  <si>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</si>
  <si>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</si>
  <si>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</si>
  <si>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</si>
  <si>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</si>
  <si>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</si>
  <si>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</si>
  <si>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</si>
  <si>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</si>
  <si>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</si>
  <si>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</si>
  <si>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</si>
  <si>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</si>
  <si>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</si>
  <si>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</si>
  <si>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</si>
  <si>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</si>
  <si>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</si>
  <si>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</si>
  <si>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</si>
  <si>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</si>
  <si>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</si>
  <si>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</si>
  <si>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</si>
  <si>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</si>
  <si>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</si>
  <si>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</si>
  <si>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</si>
  <si>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</si>
  <si>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</si>
  <si>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</si>
  <si>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</si>
  <si>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</si>
  <si>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</si>
  <si>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</si>
  <si>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</si>
  <si>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</si>
  <si>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</si>
  <si>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</si>
  <si>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</si>
  <si>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</si>
  <si>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</si>
  <si>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</si>
  <si>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</si>
  <si>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</si>
  <si>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</si>
  <si>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</si>
  <si>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</si>
  <si>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</si>
  <si>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</si>
  <si>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</si>
  <si>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</si>
  <si>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</si>
  <si>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</si>
  <si>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</si>
  <si>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</si>
  <si>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</si>
  <si>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</si>
  <si>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</si>
  <si>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</si>
  <si>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</si>
  <si>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</si>
  <si>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</si>
  <si>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</si>
  <si>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</si>
  <si>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</si>
  <si>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</si>
  <si>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</si>
  <si>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</si>
  <si>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</si>
  <si>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</si>
  <si>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</si>
  <si>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</si>
  <si>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</si>
  <si>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</si>
  <si>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</si>
  <si>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</si>
  <si>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</si>
  <si>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</si>
  <si>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</si>
  <si>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</si>
  <si>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</si>
  <si>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</si>
  <si>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</si>
  <si>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</si>
  <si>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</si>
  <si>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</si>
  <si>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</si>
  <si>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</si>
  <si>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</si>
  <si>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</si>
  <si>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</si>
  <si>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</si>
  <si>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</si>
  <si>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</si>
  <si>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</si>
  <si>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</si>
  <si>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</si>
  <si>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</si>
  <si>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</si>
  <si>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</si>
  <si>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</si>
  <si>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</si>
  <si>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</si>
  <si>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</si>
  <si>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</si>
  <si>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</si>
  <si>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</si>
  <si>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</si>
  <si>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</si>
  <si>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</si>
  <si>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</si>
  <si>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</si>
  <si>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</si>
  <si>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</si>
  <si>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</si>
  <si>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</si>
  <si>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</si>
  <si>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</si>
  <si>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</si>
  <si>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</si>
  <si>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</si>
  <si>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</si>
  <si>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</si>
  <si>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</si>
  <si>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</si>
  <si>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</si>
  <si>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</si>
  <si>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</si>
  <si>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</si>
  <si>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</si>
  <si>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</si>
  <si>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</si>
  <si>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</si>
  <si>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</si>
  <si>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</si>
  <si>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</si>
  <si>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</si>
  <si>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</si>
  <si>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</si>
  <si>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</si>
  <si>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</si>
  <si>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</si>
  <si>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</si>
  <si>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</si>
  <si>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</si>
  <si>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</si>
  <si>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</si>
  <si>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</si>
  <si>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</si>
  <si>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</si>
  <si>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</si>
  <si>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</si>
  <si>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</si>
  <si>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</si>
  <si>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</si>
  <si>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</si>
  <si>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</si>
  <si>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</si>
  <si>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</si>
  <si>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</si>
  <si>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</si>
  <si>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</si>
  <si>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</si>
  <si>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</si>
  <si>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</si>
  <si>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</si>
  <si>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</si>
  <si>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</si>
  <si>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</si>
  <si>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</si>
  <si>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</si>
  <si>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</si>
  <si>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</si>
  <si>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</si>
  <si>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</si>
  <si>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</si>
  <si>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</si>
  <si>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</si>
  <si>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</si>
  <si>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</si>
  <si>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</si>
  <si>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</si>
  <si>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</si>
  <si>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</si>
  <si>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</si>
  <si>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</si>
  <si>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</si>
  <si>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</si>
  <si>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</si>
  <si>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</si>
  <si>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</si>
  <si>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</si>
  <si>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</si>
  <si>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</si>
  <si>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</si>
  <si>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</si>
  <si>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</si>
  <si>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</si>
  <si>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</si>
  <si>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</si>
  <si>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</si>
  <si>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</si>
  <si>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</si>
  <si>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</si>
  <si>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</si>
  <si>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</si>
  <si>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</si>
  <si>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</si>
  <si>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</si>
  <si>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</si>
  <si>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</si>
  <si>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</si>
  <si>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</si>
  <si>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</si>
  <si>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</si>
  <si>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</si>
  <si>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</si>
  <si>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</si>
  <si>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</si>
  <si>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</si>
  <si>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</si>
  <si>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</si>
  <si>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</si>
  <si>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</si>
  <si>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</si>
  <si>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</si>
  <si>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</si>
  <si>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</si>
  <si>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</si>
  <si>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</si>
  <si>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</si>
  <si>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</si>
  <si>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</si>
  <si>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</si>
  <si>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</si>
  <si>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</si>
  <si>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</si>
  <si>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</si>
  <si>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</si>
  <si>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</si>
  <si>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</si>
  <si>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</si>
  <si>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</si>
  <si>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</si>
  <si>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</si>
  <si>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</si>
  <si>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</si>
  <si>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</si>
  <si>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</si>
  <si>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</si>
  <si>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</si>
  <si>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</si>
  <si>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</si>
  <si>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</si>
  <si>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</si>
  <si>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</si>
  <si>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</si>
  <si>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</si>
  <si>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</si>
  <si>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</si>
  <si>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</si>
  <si>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</si>
  <si>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</si>
  <si>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</si>
  <si>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</si>
  <si>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</si>
  <si>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</si>
  <si>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</si>
  <si>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</si>
  <si>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</si>
  <si>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</si>
  <si>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</si>
  <si>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</si>
  <si>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</si>
  <si>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</si>
  <si>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</si>
  <si>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</si>
  <si>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</si>
  <si>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</si>
  <si>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</si>
  <si>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</si>
  <si>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</si>
  <si>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</si>
  <si>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</si>
  <si>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</si>
  <si>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</si>
  <si>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</si>
  <si>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</si>
  <si>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</si>
  <si>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</si>
  <si>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</si>
  <si>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</si>
  <si>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</si>
  <si>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</si>
  <si>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</si>
  <si>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</si>
  <si>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</si>
  <si>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</si>
  <si>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</si>
  <si>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</si>
  <si>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</si>
  <si>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</si>
  <si>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</si>
  <si>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</si>
  <si>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</si>
  <si>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</si>
  <si>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</si>
  <si>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</si>
  <si>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</si>
  <si>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</si>
  <si>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</si>
  <si>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</si>
  <si>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</si>
  <si>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</si>
  <si>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</si>
  <si>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</si>
  <si>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</si>
  <si>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</si>
  <si>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</si>
  <si>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</si>
  <si>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</si>
  <si>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</si>
  <si>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</si>
  <si>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</si>
  <si>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</si>
  <si>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</si>
  <si>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</si>
  <si>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</si>
  <si>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</si>
  <si>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</si>
  <si>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</si>
  <si>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</si>
  <si>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</si>
  <si>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</si>
  <si>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</si>
  <si>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</si>
  <si>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</si>
  <si>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</si>
  <si>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</si>
  <si>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</si>
  <si>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</si>
  <si>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</si>
  <si>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</si>
  <si>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</si>
  <si>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</si>
  <si>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</si>
  <si>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</si>
  <si>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</si>
  <si>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</si>
  <si>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</si>
  <si>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</si>
  <si>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</si>
  <si>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</si>
  <si>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</si>
  <si>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</si>
  <si>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</si>
  <si>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</si>
  <si>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</si>
  <si>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</si>
  <si>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</si>
  <si>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</si>
  <si>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</si>
  <si>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</si>
  <si>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</si>
  <si>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</si>
  <si>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</si>
  <si>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</si>
  <si>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</si>
  <si>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</si>
  <si>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</si>
  <si>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</si>
  <si>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</si>
  <si>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</si>
  <si>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</si>
  <si>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</si>
  <si>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</si>
  <si>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</si>
  <si>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</si>
  <si>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</si>
  <si>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</si>
  <si>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</si>
  <si>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</si>
  <si>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</si>
  <si>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</si>
  <si>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</si>
  <si>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</si>
  <si>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</si>
  <si>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</si>
  <si>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</si>
  <si>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</si>
  <si>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</si>
  <si>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</si>
  <si>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</si>
  <si>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</si>
  <si>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</si>
  <si>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</si>
  <si>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</si>
  <si>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</si>
  <si>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</si>
  <si>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</si>
  <si>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</si>
  <si>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</si>
  <si>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</si>
  <si>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</si>
  <si>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</si>
  <si>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</si>
  <si>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</si>
  <si>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</si>
  <si>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</si>
  <si>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</si>
  <si>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</si>
  <si>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</si>
  <si>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</si>
  <si>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</si>
  <si>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</si>
  <si>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</si>
  <si>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</si>
  <si>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</si>
  <si>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</si>
  <si>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</si>
  <si>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</si>
  <si>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</si>
  <si>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</si>
  <si>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</si>
  <si>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</si>
  <si>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</si>
  <si>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</si>
  <si>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</si>
  <si>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</si>
  <si>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</si>
  <si>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</si>
  <si>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</si>
  <si>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</si>
  <si>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</si>
  <si>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</si>
  <si>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</si>
  <si>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</si>
  <si>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</si>
  <si>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</si>
  <si>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</si>
  <si>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</si>
  <si>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</si>
  <si>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</si>
  <si>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</si>
  <si>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</si>
  <si>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</si>
  <si>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</si>
  <si>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</si>
  <si>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</si>
  <si>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</si>
  <si>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</si>
  <si>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</si>
  <si>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</si>
  <si>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</si>
  <si>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</si>
  <si>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</si>
  <si>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</si>
  <si>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</si>
  <si>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</si>
  <si>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</si>
  <si>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</si>
  <si>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</si>
  <si>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</si>
  <si>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</si>
  <si>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</si>
  <si>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</si>
  <si>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</si>
  <si>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</si>
  <si>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</si>
  <si>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</si>
  <si>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</si>
  <si>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</si>
  <si>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</si>
  <si>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</si>
  <si>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</si>
  <si>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</si>
  <si>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</si>
  <si>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</si>
  <si>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</si>
  <si>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</si>
  <si>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</si>
  <si>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</si>
  <si>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</si>
  <si>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</si>
  <si>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</si>
  <si>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</si>
  <si>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</si>
  <si>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</si>
  <si>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</si>
  <si>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</si>
  <si>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</si>
  <si>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</si>
  <si>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</si>
  <si>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</si>
  <si>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</si>
  <si>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</si>
  <si>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</si>
  <si>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</si>
  <si>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</si>
  <si>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</si>
  <si>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</si>
  <si>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</si>
  <si>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</si>
  <si>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</si>
  <si>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</si>
  <si>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</si>
  <si>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</si>
  <si>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</si>
  <si>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</si>
  <si>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</si>
  <si>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</si>
  <si>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</si>
  <si>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</si>
  <si>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</si>
  <si>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</si>
  <si>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</si>
  <si>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</si>
  <si>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</si>
  <si>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</si>
  <si>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</si>
  <si>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</si>
  <si>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</si>
  <si>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</si>
  <si>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</si>
  <si>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</si>
  <si>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</si>
  <si>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</si>
  <si>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</si>
  <si>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</si>
  <si>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</si>
  <si>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</si>
  <si>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</si>
  <si>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</si>
  <si>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</si>
  <si>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</si>
  <si>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</si>
  <si>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</si>
  <si>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</si>
  <si>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</si>
  <si>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</si>
  <si>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</si>
  <si>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</si>
  <si>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</si>
  <si>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</si>
  <si>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</si>
  <si>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</si>
  <si>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</si>
  <si>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</si>
  <si>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</si>
  <si>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</si>
  <si>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</si>
  <si>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</si>
  <si>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</si>
  <si>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</si>
  <si>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</si>
  <si>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</si>
  <si>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</si>
  <si>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</si>
  <si>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</si>
  <si>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</si>
  <si>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</si>
  <si>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</si>
  <si>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</si>
  <si>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</si>
  <si>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</si>
  <si>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</si>
  <si>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</si>
  <si>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</si>
  <si>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</si>
  <si>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</si>
  <si>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</si>
  <si>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</si>
  <si>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</si>
  <si>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</si>
  <si>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</si>
  <si>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</si>
  <si>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</si>
  <si>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</si>
  <si>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</si>
  <si>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</si>
  <si>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</si>
  <si>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</si>
  <si>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</si>
  <si>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</si>
  <si>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</si>
  <si>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</si>
  <si>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</si>
  <si>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</si>
  <si>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</si>
  <si>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</si>
  <si>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</si>
  <si>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</si>
  <si>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</si>
  <si>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</si>
  <si>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</si>
  <si>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</si>
  <si>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</si>
  <si>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</si>
  <si>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</si>
  <si>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</si>
  <si>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</si>
  <si>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</si>
  <si>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</si>
  <si>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</si>
  <si>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</si>
  <si>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</si>
  <si>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</si>
  <si>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</si>
  <si>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</si>
  <si>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</si>
  <si>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</si>
  <si>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</si>
  <si>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</si>
  <si>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</si>
  <si>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</si>
  <si>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</si>
  <si>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</si>
  <si>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</si>
  <si>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</si>
  <si>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</si>
  <si>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</si>
  <si>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</si>
  <si>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</si>
  <si>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</si>
  <si>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</si>
  <si>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</si>
  <si>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</si>
  <si>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</si>
  <si>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</si>
  <si>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</si>
  <si>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</si>
  <si>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</si>
  <si>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</si>
  <si>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</si>
  <si>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</si>
  <si>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</si>
  <si>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</si>
  <si>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</si>
  <si>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</si>
  <si>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</si>
  <si>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</si>
  <si>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</si>
  <si>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</si>
  <si>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</si>
  <si>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</si>
  <si>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</si>
  <si>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</si>
  <si>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</si>
  <si>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</si>
  <si>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</si>
  <si>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</si>
  <si>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</si>
  <si>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</si>
  <si>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</si>
  <si>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</si>
  <si>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</si>
  <si>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</si>
  <si>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</si>
  <si>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</si>
  <si>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</si>
  <si>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</si>
  <si>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</si>
  <si>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</si>
  <si>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</si>
  <si>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</si>
  <si>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</si>
  <si>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</si>
  <si>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</si>
  <si>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</si>
  <si>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</si>
  <si>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</si>
  <si>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</si>
  <si>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</si>
  <si>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</si>
  <si>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</si>
  <si>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</si>
  <si>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</si>
  <si>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</si>
  <si>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</si>
  <si>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</si>
  <si>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</si>
  <si>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</si>
  <si>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</si>
  <si>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</si>
  <si>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</si>
  <si>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</si>
  <si>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</si>
  <si>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</si>
  <si>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</si>
  <si>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</si>
  <si>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</si>
  <si>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</si>
  <si>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</si>
  <si>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</si>
  <si>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</si>
  <si>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</si>
  <si>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</si>
  <si>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</si>
  <si>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</si>
  <si>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</si>
  <si>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</si>
  <si>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</si>
  <si>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</si>
  <si>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</si>
  <si>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</si>
  <si>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</si>
  <si>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</si>
  <si>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</si>
  <si>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</si>
  <si>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</si>
  <si>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</si>
  <si>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</si>
  <si>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</si>
  <si>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</si>
  <si>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</si>
  <si>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</si>
  <si>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</si>
  <si>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</si>
  <si>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</si>
  <si>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</si>
  <si>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</si>
  <si>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</si>
  <si>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</si>
  <si>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</si>
  <si>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</si>
  <si>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</si>
  <si>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</si>
  <si>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</si>
  <si>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</si>
  <si>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</si>
  <si>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</si>
  <si>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</si>
  <si>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</si>
  <si>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</si>
  <si>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</si>
  <si>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</si>
  <si>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</si>
  <si>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</si>
  <si>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</si>
  <si>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</si>
  <si>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</si>
  <si>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</si>
  <si>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</si>
  <si>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</si>
  <si>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</si>
  <si>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</si>
  <si>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</si>
  <si>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</si>
  <si>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</si>
  <si>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</si>
  <si>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</si>
  <si>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</si>
  <si>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</si>
  <si>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</si>
  <si>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</si>
  <si>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</si>
  <si>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</si>
  <si>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</si>
  <si>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</si>
  <si>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</si>
  <si>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</si>
  <si>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</si>
  <si>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</si>
  <si>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</si>
  <si>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</si>
  <si>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</si>
  <si>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</si>
  <si>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</si>
  <si>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</si>
  <si>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</si>
  <si>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</si>
  <si>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</si>
  <si>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</si>
  <si>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</si>
  <si>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</si>
  <si>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</si>
  <si>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</si>
  <si>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</si>
  <si>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</si>
  <si>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</si>
  <si>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</si>
  <si>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</si>
  <si>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</si>
  <si>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</si>
  <si>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</si>
  <si>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</si>
  <si>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</si>
  <si>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</si>
  <si>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</si>
  <si>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</si>
  <si>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</si>
  <si>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</si>
  <si>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</si>
  <si>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</si>
  <si>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</si>
  <si>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</si>
  <si>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</si>
  <si>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</si>
  <si>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</si>
  <si>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</si>
  <si>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</si>
  <si>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</si>
  <si>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</si>
  <si>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</si>
  <si>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</si>
  <si>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</si>
  <si>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</si>
  <si>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</si>
  <si>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</si>
  <si>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</si>
  <si>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</si>
  <si>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</si>
  <si>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</si>
  <si>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</si>
  <si>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</si>
  <si>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</si>
  <si>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</si>
  <si>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</si>
  <si>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</si>
  <si>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</si>
  <si>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</si>
  <si>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</si>
  <si>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</si>
  <si>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</si>
  <si>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</si>
  <si>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</si>
  <si>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</si>
  <si>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</si>
  <si>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</si>
  <si>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</si>
  <si>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</si>
  <si>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</si>
  <si>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</si>
  <si>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</si>
  <si>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</si>
  <si>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</si>
  <si>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</si>
  <si>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</si>
  <si>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</si>
  <si>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</si>
  <si>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</si>
  <si>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</si>
  <si>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</si>
  <si>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</si>
  <si>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</si>
  <si>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</si>
  <si>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</si>
  <si>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</si>
  <si>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</si>
  <si>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</si>
  <si>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</si>
  <si>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</si>
  <si>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</si>
  <si>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</si>
  <si>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</si>
  <si>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</si>
  <si>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</si>
  <si>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</si>
  <si>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</si>
  <si>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</si>
  <si>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</si>
  <si>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</si>
  <si>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</si>
  <si>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</si>
  <si>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</si>
  <si>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</si>
  <si>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</si>
  <si>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</si>
  <si>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</si>
  <si>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</si>
  <si>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</si>
  <si>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</si>
  <si>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</si>
  <si>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</si>
  <si>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</si>
  <si>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</si>
  <si>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</si>
  <si>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</si>
  <si>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</si>
  <si>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</si>
  <si>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</si>
  <si>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</si>
  <si>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</si>
  <si>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</si>
  <si>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</si>
  <si>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</si>
  <si>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</si>
  <si>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</si>
  <si>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</si>
  <si>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</si>
  <si>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</si>
  <si>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</si>
  <si>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</si>
  <si>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</si>
  <si>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</si>
  <si>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</si>
  <si>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</si>
  <si>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</si>
  <si>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</si>
  <si>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</si>
  <si>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</si>
  <si>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</si>
  <si>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</si>
  <si>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</si>
  <si>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</si>
  <si>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</si>
  <si>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</si>
  <si>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</si>
  <si>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</si>
  <si>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</si>
  <si>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</si>
  <si>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</si>
  <si>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</si>
  <si>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</si>
  <si>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</si>
  <si>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</si>
  <si>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</si>
  <si>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</si>
  <si>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</si>
  <si>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</si>
  <si>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</si>
  <si>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</si>
  <si>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</si>
  <si>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</si>
  <si>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</si>
  <si>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</si>
  <si>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</si>
  <si>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</si>
  <si>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</si>
  <si>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</si>
  <si>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</si>
  <si>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</si>
  <si>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</si>
  <si>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</si>
  <si>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</si>
  <si>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</si>
  <si>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</si>
  <si>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</si>
  <si>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</si>
  <si>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</si>
  <si>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</si>
  <si>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</si>
  <si>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</si>
  <si>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</si>
  <si>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</si>
  <si>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</si>
  <si>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</si>
  <si>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</si>
  <si>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</si>
  <si>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</si>
  <si>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</si>
  <si>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</si>
  <si>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</si>
  <si>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</si>
  <si>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</si>
  <si>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</si>
  <si>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</si>
  <si>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</si>
  <si>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</si>
  <si>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</si>
  <si>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</si>
  <si>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</si>
  <si>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</si>
  <si>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</si>
  <si>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</si>
  <si>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</si>
  <si>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</si>
  <si>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</si>
  <si>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</si>
  <si>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</si>
  <si>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</si>
  <si>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</si>
  <si>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</si>
  <si>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</si>
  <si>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</si>
  <si>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</si>
  <si>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</si>
  <si>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</si>
  <si>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</si>
  <si>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</si>
  <si>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</si>
  <si>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</si>
  <si>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</si>
  <si>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</si>
  <si>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</si>
  <si>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</si>
  <si>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</si>
  <si>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</si>
  <si>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</si>
  <si>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</si>
  <si>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</si>
  <si>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</si>
  <si>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</si>
  <si>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</si>
  <si>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</si>
  <si>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</si>
  <si>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</si>
  <si>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</si>
  <si>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</si>
  <si>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</si>
  <si>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</si>
  <si>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</si>
  <si>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</si>
  <si>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</si>
  <si>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</si>
  <si>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</si>
  <si>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</si>
  <si>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</si>
  <si>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</si>
  <si>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</si>
  <si>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</si>
  <si>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</si>
  <si>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</si>
  <si>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</si>
  <si>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</si>
  <si>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</si>
  <si>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</si>
  <si>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</si>
  <si>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</si>
  <si>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</si>
  <si>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</si>
  <si>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</si>
  <si>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</si>
  <si>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</si>
  <si>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</si>
  <si>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</si>
  <si>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</si>
  <si>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</si>
  <si>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</si>
  <si>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</si>
  <si>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</si>
  <si>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</si>
  <si>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</si>
  <si>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</si>
  <si>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</si>
  <si>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</si>
  <si>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</si>
  <si>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</si>
  <si>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</si>
  <si>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</si>
  <si>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</si>
  <si>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</si>
  <si>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</si>
  <si>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</si>
  <si>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</si>
  <si>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</si>
  <si>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</si>
  <si>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</si>
  <si>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</si>
  <si>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</si>
  <si>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</si>
  <si>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</si>
  <si>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</si>
  <si>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</si>
  <si>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</si>
  <si>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</si>
  <si>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</si>
  <si>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</si>
  <si>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</si>
  <si>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</si>
  <si>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</si>
  <si>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</si>
  <si>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</si>
  <si>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</si>
  <si>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</si>
  <si>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</si>
  <si>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</si>
  <si>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</si>
  <si>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</si>
  <si>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</si>
  <si>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</si>
  <si>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</si>
  <si>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</si>
  <si>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</si>
  <si>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</si>
  <si>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</si>
  <si>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</si>
  <si>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</si>
  <si>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</si>
  <si>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</si>
  <si>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</si>
  <si>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</si>
  <si>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</si>
  <si>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</si>
  <si>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</si>
  <si>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</si>
  <si>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</si>
  <si>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</si>
  <si>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</si>
  <si>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</si>
  <si>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</si>
  <si>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</si>
  <si>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</si>
  <si>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</si>
  <si>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</si>
  <si>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</si>
  <si>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</si>
  <si>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</si>
  <si>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</si>
  <si>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</si>
  <si>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</si>
  <si>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</si>
  <si>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</si>
  <si>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</si>
  <si>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</si>
  <si>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</si>
  <si>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</si>
  <si>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</si>
  <si>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</si>
  <si>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</si>
  <si>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</si>
  <si>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</si>
  <si>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</si>
  <si>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</si>
  <si>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</si>
  <si>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</si>
  <si>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</si>
  <si>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</si>
  <si>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</si>
  <si>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</si>
  <si>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</si>
  <si>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</si>
  <si>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</si>
  <si>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</si>
  <si>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</si>
  <si>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</si>
  <si>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</si>
  <si>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</si>
  <si>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</si>
  <si>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</si>
  <si>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</si>
  <si>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</si>
  <si>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</si>
  <si>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</si>
  <si>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</si>
  <si>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</si>
  <si>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</si>
  <si>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</si>
  <si>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</si>
  <si>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</si>
  <si>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</si>
  <si>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</si>
  <si>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</si>
  <si>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</si>
  <si>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</si>
  <si>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</si>
  <si>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</si>
  <si>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</si>
  <si>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</si>
  <si>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</si>
  <si>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</si>
  <si>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</si>
  <si>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</si>
  <si>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</si>
  <si>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</si>
  <si>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</si>
  <si>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</si>
  <si>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</si>
  <si>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</si>
  <si>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</si>
  <si>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</si>
  <si>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</si>
  <si>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</si>
  <si>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</si>
  <si>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</si>
  <si>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</si>
  <si>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</si>
  <si>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</si>
  <si>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</si>
  <si>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</si>
  <si>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</si>
  <si>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</si>
  <si>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</si>
  <si>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</si>
  <si>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</si>
  <si>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</si>
  <si>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</si>
  <si>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</si>
  <si>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</si>
  <si>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</si>
  <si>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</si>
  <si>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</si>
  <si>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</si>
  <si>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</si>
  <si>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</si>
  <si>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</si>
  <si>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</si>
  <si>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</si>
  <si>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</si>
  <si>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</si>
  <si>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</si>
  <si>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</si>
  <si>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</si>
  <si>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</si>
  <si>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</si>
  <si>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</si>
  <si>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</si>
  <si>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</si>
  <si>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</si>
  <si>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</si>
  <si>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</si>
  <si>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</si>
  <si>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</si>
  <si>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</si>
  <si>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</si>
  <si>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</si>
  <si>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</si>
  <si>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</si>
  <si>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</si>
  <si>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</si>
  <si>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</si>
  <si>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</si>
  <si>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</si>
  <si>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</si>
  <si>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</si>
  <si>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</si>
  <si>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</si>
  <si>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</si>
  <si>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</si>
  <si>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</si>
  <si>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</si>
  <si>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</si>
  <si>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</si>
  <si>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</si>
  <si>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</si>
  <si>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</si>
  <si>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</si>
  <si>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</si>
  <si>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</si>
  <si>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</si>
  <si>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</si>
  <si>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</si>
  <si>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</si>
  <si>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</si>
  <si>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</si>
  <si>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</si>
  <si>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</si>
  <si>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</si>
  <si>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</si>
  <si>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</si>
  <si>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</si>
  <si>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</si>
  <si>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</si>
  <si>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</si>
  <si>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</si>
  <si>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</si>
  <si>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</si>
  <si>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</si>
  <si>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</si>
  <si>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</si>
  <si>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</si>
  <si>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</si>
  <si>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</si>
  <si>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</si>
  <si>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</si>
  <si>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</si>
  <si>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</si>
  <si>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</si>
  <si>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</si>
  <si>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</si>
  <si>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</si>
  <si>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</si>
  <si>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</si>
  <si>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</si>
  <si>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</si>
  <si>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</si>
  <si>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</si>
  <si>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</si>
  <si>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</si>
  <si>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</si>
  <si>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</si>
  <si>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</si>
  <si>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</si>
  <si>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</si>
  <si>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</si>
  <si>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</si>
  <si>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</si>
  <si>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</si>
  <si>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</si>
  <si>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</si>
  <si>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</si>
  <si>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</si>
  <si>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</si>
  <si>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</si>
  <si>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</si>
  <si>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</si>
  <si>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</si>
  <si>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</si>
  <si>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</si>
  <si>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</si>
  <si>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</si>
  <si>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</si>
  <si>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</si>
  <si>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</si>
  <si>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</si>
  <si>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</si>
  <si>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</si>
  <si>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</si>
  <si>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</si>
  <si>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</si>
  <si>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</si>
  <si>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</si>
  <si>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</si>
  <si>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</si>
  <si>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</si>
  <si>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</si>
  <si>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</si>
  <si>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</si>
  <si>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</si>
  <si>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</si>
  <si>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</si>
  <si>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</si>
  <si>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</si>
  <si>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</si>
  <si>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</si>
  <si>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</si>
  <si>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</si>
  <si>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</si>
  <si>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</si>
  <si>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</si>
  <si>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</si>
  <si>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</si>
  <si>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</si>
  <si>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</si>
  <si>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</si>
  <si>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</si>
  <si>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</si>
  <si>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</si>
  <si>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</si>
  <si>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</si>
  <si>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</si>
  <si>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</si>
  <si>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</si>
  <si>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</si>
  <si>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</si>
  <si>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</si>
  <si>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</si>
  <si>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</si>
  <si>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</si>
  <si>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</si>
  <si>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</si>
  <si>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</si>
  <si>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</si>
  <si>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</si>
  <si>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</si>
  <si>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</si>
  <si>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</si>
  <si>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</si>
  <si>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</si>
  <si>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</si>
  <si>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</si>
  <si>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</si>
  <si>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</si>
  <si>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</si>
  <si>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</si>
  <si>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</si>
  <si>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</si>
  <si>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</si>
  <si>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</si>
  <si>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</si>
  <si>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</si>
  <si>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</si>
  <si>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</si>
  <si>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</si>
  <si>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</si>
  <si>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</si>
  <si>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</si>
  <si>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</si>
  <si>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</si>
  <si>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</si>
  <si>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</si>
  <si>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</si>
  <si>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</si>
  <si>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</si>
  <si>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</si>
  <si>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</si>
  <si>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</si>
  <si>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</si>
  <si>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</si>
  <si>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</si>
  <si>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</si>
  <si>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</si>
  <si>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</si>
  <si>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</si>
  <si>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</si>
  <si>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</si>
  <si>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</si>
  <si>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</si>
  <si>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</si>
  <si>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</si>
  <si>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</si>
  <si>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</si>
  <si>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</si>
  <si>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</si>
  <si>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</si>
  <si>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</si>
  <si>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</si>
  <si>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</si>
  <si>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</si>
  <si>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</si>
  <si>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</si>
  <si>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</si>
  <si>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</si>
  <si>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</si>
  <si>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</si>
  <si>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</si>
  <si>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</si>
  <si>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</si>
  <si>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</si>
  <si>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</si>
  <si>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</si>
  <si>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</si>
  <si>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</si>
  <si>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</si>
  <si>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</si>
  <si>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</si>
  <si>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</si>
  <si>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</si>
  <si>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</si>
  <si>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</si>
  <si>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</si>
  <si>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</si>
  <si>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</si>
  <si>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</si>
  <si>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</si>
  <si>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</si>
  <si>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</si>
  <si>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</si>
  <si>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</si>
  <si>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</si>
  <si>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</si>
  <si>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</si>
  <si>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</si>
  <si>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</si>
  <si>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</si>
  <si>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</si>
  <si>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</si>
  <si>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</si>
  <si>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</si>
  <si>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</si>
  <si>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</si>
  <si>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</si>
  <si>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</si>
  <si>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</si>
  <si>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FONADE</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</si>
  <si>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DESARROLLO INFANTIL EN MEDIO FAMILIAR Y CENTROS DE DESARROLLO  INFANTIL</t>
  </si>
  <si>
    <t>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CENTRO DE DESARROLLO INFANTIL  Y DESARROLLO INFANTIL EN MEDIO FAMILIAR</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</si>
  <si>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  EN EL SERVICIO DENTRO DE DARROLLO INFANTIL    Y DESARROLLO INFANTIL EN MEDIO FAMILIAR </t>
  </si>
  <si>
    <t xml:space="preserve">ATENDER A NIÑOS Y NIÑAS  MENORES DE 5 AÑOS  O HASTA SU INGRESO AL GRADO DE TRANSICION  Y A MUGERES GESTANTES Y EN PERIODO DE LACTANCIA EN LOS SEERVICIOS DE EDUCACION INICIAL,  Y CUIDADO CON EL FIN DE PROMOVER EL DESARRLLO  INTEGRAL DE LA PRIMERA INFNACIA CON CALIDAD DE CONFORMIDAD CON LOS LINEAMIENTOS, LAS DIRECTRICES  Y PARAMEETROS ESTABLECIDOS POR EL ICBF.  </t>
  </si>
  <si>
    <t>0190-2020</t>
  </si>
  <si>
    <t>0192-2020</t>
  </si>
  <si>
    <t>0210-2020</t>
  </si>
  <si>
    <t>23/2020/154</t>
  </si>
  <si>
    <t>0193-2020</t>
  </si>
  <si>
    <t>23/2020/126</t>
  </si>
  <si>
    <t>23/2020/162</t>
  </si>
  <si>
    <t>31-12-20</t>
  </si>
  <si>
    <t>23/2020/134</t>
  </si>
  <si>
    <t>23/2020/125</t>
  </si>
  <si>
    <t>0512-2020</t>
  </si>
  <si>
    <t>0513-2020</t>
  </si>
  <si>
    <t>23/2020/361</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</si>
  <si>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</si>
  <si>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</si>
  <si>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</si>
  <si>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</si>
  <si>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</si>
  <si>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</si>
  <si>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MERCEDES ROMERO VARGAS</t>
  </si>
  <si>
    <t>LA MARIA CRA 30 N° 56-15</t>
  </si>
  <si>
    <t>6745351-3103623107</t>
  </si>
  <si>
    <t>colgracol0038@hotmail.com</t>
  </si>
  <si>
    <t>0234/2018</t>
  </si>
  <si>
    <t>0418/2018</t>
  </si>
  <si>
    <t>0425/2017</t>
  </si>
  <si>
    <t>0208/2019</t>
  </si>
  <si>
    <t>2111461</t>
  </si>
  <si>
    <t>2123421</t>
  </si>
  <si>
    <t>2120986</t>
  </si>
  <si>
    <t>FPI-12117</t>
  </si>
  <si>
    <t>FPI-13-472</t>
  </si>
  <si>
    <t xml:space="preserve">PRESTAR EL SERVICIO DE EDUCACION INICIAL EN EL MARCO DE LA ATENCION INTEGRAL A MUJERES GESTANTE, NIÑAS Y NIÑOS  MENORES DE  5 AÑOS, O HASTA SU  INGRESO AL GRADO DE TRANSICION,  DE CONFORMIDAD CON  LOS MANUALES OPERATIVOS DE LAS MODALIDADES Y LAS DIRECTRICES ESTABLECIDAS  POR EL ICBF, EN ARMONIA CON LA POLITICA DE ESTADO PARA LA ATENCION INTEGRAL DE LA PRIMERA INFANCIA "DE CERO A SIEMPRE "EN EL SERVICIO DESAROLLO INFANTIL EN MEDIO FAMILIAR  Y  CENTRO DE DESARROLLO INFANTIL </t>
  </si>
  <si>
    <t>PRESTAR EL SERVICIO DE DEARROLLO INFANTIL DE CENTROS DE DESARROLLO INFANTIL - CDI- Y DESARROLLO INFANTIL  EN MEDIO DAMILIAR -DIMF- DE CONFORMIDAD  CON EL MANUAL OPERATIVO DE LA MODALIDAD  INSTITUCIONAL  Y LAS DIRECTRICES ESTABLECIDAS  POR EL ICBF, EN ARMONIA CON LA POLITICA DE ESTADO PARA EL DESARROLLOINTEGRAL DE LA PRIMERA INFANCIA DE CERO A SIEMPRE</t>
  </si>
  <si>
    <t xml:space="preserve">PRESTAR ATENCION INTEGRAL  EN EDUCACION INICIAL, CUIDADO Y NUTRICION A LOS NIÑOS Y NIÑAS MENORES DE CINCO (5) AÑOS EN CONDICION DE VULNERABILIDAD , VINCULADOS AL PROGRAMA DE ATENCION INTEGRAL A LA PRIMERA INFAN}CIA -  PAIPI, EN TRANSITO A LA ESTRATEGIA DE CERO A SIEMPRE , A TRAVES DE PROPUESTA DE INTERVENCIONES,  OPORTUNAS , PERTINENTES Y DE CALIDAD </t>
  </si>
  <si>
    <t>ATENDER   INTEGRALMENTE  A LA PRIMERA INFNACIA , EN EL MARCO DE LA ESTRATEGIA DE CERO A SIEMPRE  DE CONFORMIDAD  CON LINEAMIENTOS, DIRECTRICES Y ESTANDARES ESTABLECIDOS  POR EL ICBF , ASI COMO REGULAR LAS RELACIONES  ENTRE LAS PARTES  DERIVADAS DE LAESTRATEGIA DE APORTES DEL ICBF A EL CONTRATISTA , PARA QUE ESTE ASUMA  BAJO SU EXCLUSIVA  RESPONABILIDAD  DICHA ATENCION</t>
  </si>
  <si>
    <t>2021-13-10000344</t>
  </si>
  <si>
    <t xml:space="preserve">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ESTADO PARA EL DESARROLLO INTEGRAL DE LA PRIMERA INFANCIA DE CERO A SIEMPRE. </t>
  </si>
  <si>
    <t>0423/2013</t>
  </si>
  <si>
    <t>0902/2016</t>
  </si>
  <si>
    <t>0529-2014</t>
  </si>
  <si>
    <t>0342-2016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</si>
</sst>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9" xfId="0" applyNumberFormat="1" applyFont="1" applyFill="1" applyBorder="1" applyAlignment="1" applyProtection="1">
      <alignment vertical="center"/>
      <protection locked="0"/>
    </xf>
    <xf numFmtId="167" fontId="3" fillId="3" borderId="29" xfId="1"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9" zoomScale="85" zoomScaleNormal="85" zoomScaleSheetLayoutView="40" zoomScalePageLayoutView="40" workbookViewId="0">
      <selection activeCell="H54" sqref="H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4" t="s">
        <v>2718</v>
      </c>
      <c r="D15" s="35"/>
      <c r="E15" s="35"/>
      <c r="F15" s="5"/>
      <c r="G15" s="32" t="s">
        <v>1168</v>
      </c>
      <c r="H15" s="102" t="s">
        <v>208</v>
      </c>
      <c r="I15" s="32" t="s">
        <v>2624</v>
      </c>
      <c r="J15" s="107" t="s">
        <v>2626</v>
      </c>
      <c r="L15" s="203" t="s">
        <v>8</v>
      </c>
      <c r="M15" s="20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29" t="s">
        <v>11</v>
      </c>
      <c r="J19" s="130" t="s">
        <v>10</v>
      </c>
      <c r="K19" s="130" t="s">
        <v>2609</v>
      </c>
      <c r="L19" s="130" t="s">
        <v>1161</v>
      </c>
      <c r="M19" s="130" t="s">
        <v>1162</v>
      </c>
      <c r="N19" s="131" t="s">
        <v>2610</v>
      </c>
      <c r="O19" s="126"/>
      <c r="Q19" s="51"/>
      <c r="R19" s="51"/>
    </row>
    <row r="20" spans="1:23" ht="30" customHeight="1" x14ac:dyDescent="0.25">
      <c r="A20" s="9"/>
      <c r="B20" s="108">
        <v>806014866</v>
      </c>
      <c r="C20" s="5"/>
      <c r="D20" s="73"/>
      <c r="E20" s="5"/>
      <c r="F20" s="5"/>
      <c r="G20" s="5"/>
      <c r="H20" s="180"/>
      <c r="I20" s="137" t="s">
        <v>208</v>
      </c>
      <c r="J20" s="138" t="s">
        <v>218</v>
      </c>
      <c r="K20" s="139">
        <v>1025059846</v>
      </c>
      <c r="L20" s="140"/>
      <c r="M20" s="140">
        <v>44561</v>
      </c>
      <c r="N20" s="124">
        <f>+(M20-L20)/30</f>
        <v>1485.3666666666666</v>
      </c>
      <c r="O20" s="127"/>
      <c r="U20" s="123"/>
      <c r="V20" s="104">
        <f ca="1">NOW()</f>
        <v>44194.226231712964</v>
      </c>
      <c r="W20" s="104">
        <f ca="1">NOW()</f>
        <v>44194.226231712964</v>
      </c>
    </row>
    <row r="21" spans="1:23" ht="30" customHeight="1" outlineLevel="1" x14ac:dyDescent="0.25">
      <c r="A21" s="9"/>
      <c r="B21" s="71"/>
      <c r="C21" s="5"/>
      <c r="D21" s="5"/>
      <c r="E21" s="5"/>
      <c r="F21" s="5"/>
      <c r="G21" s="5"/>
      <c r="H21" s="70"/>
      <c r="I21" s="137"/>
      <c r="J21" s="138"/>
      <c r="K21" s="139"/>
      <c r="L21" s="140"/>
      <c r="M21" s="140"/>
      <c r="N21" s="124">
        <f t="shared" ref="N21:N35" si="0">+(M21-L21)/30</f>
        <v>0</v>
      </c>
      <c r="O21" s="128"/>
    </row>
    <row r="22" spans="1:23" ht="30" customHeight="1" outlineLevel="1" x14ac:dyDescent="0.25">
      <c r="A22" s="9"/>
      <c r="B22" s="71"/>
      <c r="C22" s="5"/>
      <c r="D22" s="5"/>
      <c r="E22" s="5"/>
      <c r="F22" s="5"/>
      <c r="G22" s="5"/>
      <c r="H22" s="70"/>
      <c r="I22" s="137"/>
      <c r="J22" s="138"/>
      <c r="K22" s="139"/>
      <c r="L22" s="140"/>
      <c r="M22" s="140"/>
      <c r="N22" s="125">
        <f t="shared" ref="N22:N33" si="1">+(M22-L22)/30</f>
        <v>0</v>
      </c>
      <c r="O22" s="128"/>
    </row>
    <row r="23" spans="1:23" ht="30" customHeight="1" outlineLevel="1" x14ac:dyDescent="0.25">
      <c r="A23" s="9"/>
      <c r="B23" s="101"/>
      <c r="C23" s="21"/>
      <c r="D23" s="21"/>
      <c r="E23" s="21"/>
      <c r="F23" s="5"/>
      <c r="G23" s="5"/>
      <c r="H23" s="70"/>
      <c r="I23" s="137"/>
      <c r="J23" s="138"/>
      <c r="K23" s="139"/>
      <c r="L23" s="140"/>
      <c r="M23" s="140"/>
      <c r="N23" s="125">
        <f t="shared" si="1"/>
        <v>0</v>
      </c>
      <c r="O23" s="128"/>
      <c r="Q23" s="103"/>
      <c r="R23" s="55"/>
      <c r="S23" s="104"/>
      <c r="T23" s="104"/>
    </row>
    <row r="24" spans="1:23" ht="30" customHeight="1" outlineLevel="1" x14ac:dyDescent="0.25">
      <c r="A24" s="9"/>
      <c r="B24" s="101"/>
      <c r="C24" s="21"/>
      <c r="D24" s="21"/>
      <c r="E24" s="21"/>
      <c r="F24" s="5"/>
      <c r="G24" s="5"/>
      <c r="H24" s="70"/>
      <c r="I24" s="137"/>
      <c r="J24" s="138"/>
      <c r="K24" s="139"/>
      <c r="L24" s="140"/>
      <c r="M24" s="140"/>
      <c r="N24" s="125">
        <f t="shared" si="1"/>
        <v>0</v>
      </c>
      <c r="O24" s="128"/>
    </row>
    <row r="25" spans="1:23" ht="30" customHeight="1" outlineLevel="1" x14ac:dyDescent="0.25">
      <c r="A25" s="9"/>
      <c r="B25" s="101"/>
      <c r="C25" s="21"/>
      <c r="D25" s="21"/>
      <c r="E25" s="21"/>
      <c r="F25" s="5"/>
      <c r="G25" s="5"/>
      <c r="H25" s="70"/>
      <c r="I25" s="137"/>
      <c r="J25" s="138"/>
      <c r="K25" s="139"/>
      <c r="L25" s="140"/>
      <c r="M25" s="140"/>
      <c r="N25" s="125">
        <f t="shared" si="1"/>
        <v>0</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18"/>
      <c r="I37" s="119"/>
      <c r="J37" s="119"/>
      <c r="K37" s="119"/>
      <c r="L37" s="119"/>
      <c r="M37" s="119"/>
      <c r="N37" s="119"/>
      <c r="O37" s="120"/>
    </row>
    <row r="38" spans="1:16" ht="21" customHeight="1" x14ac:dyDescent="0.25">
      <c r="A38" s="9"/>
      <c r="B38" s="172" t="str">
        <f>VLOOKUP(B20,EAS!A2:B1439,2,0)</f>
        <v>CORPORACION EDUCATIVA COLEGIO GRAN COLOMBIA</v>
      </c>
      <c r="C38" s="172"/>
      <c r="D38" s="172"/>
      <c r="E38" s="172"/>
      <c r="F38" s="172"/>
      <c r="G38" s="5"/>
      <c r="H38" s="121"/>
      <c r="I38" s="184" t="s">
        <v>7</v>
      </c>
      <c r="J38" s="184"/>
      <c r="K38" s="184"/>
      <c r="L38" s="184"/>
      <c r="M38" s="184"/>
      <c r="N38" s="184"/>
      <c r="O38" s="122"/>
    </row>
    <row r="39" spans="1:16" ht="42.95" customHeight="1" thickBot="1" x14ac:dyDescent="0.3">
      <c r="A39" s="10"/>
      <c r="B39" s="11"/>
      <c r="C39" s="11"/>
      <c r="D39" s="11"/>
      <c r="E39" s="11"/>
      <c r="F39" s="11"/>
      <c r="G39" s="11"/>
      <c r="H39" s="10"/>
      <c r="I39" s="216" t="s">
        <v>2719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09" t="s">
        <v>2676</v>
      </c>
      <c r="C48" s="110" t="s">
        <v>31</v>
      </c>
      <c r="D48" s="113" t="s">
        <v>2708</v>
      </c>
      <c r="E48" s="134">
        <v>43493</v>
      </c>
      <c r="F48" s="134">
        <v>43814</v>
      </c>
      <c r="G48" s="148">
        <f>IF(AND(E48&lt;&gt;"",F48&lt;&gt;""),((F48-E48)/30),"")</f>
        <v>10.7</v>
      </c>
      <c r="H48" s="114" t="s">
        <v>2715</v>
      </c>
      <c r="I48" s="113" t="s">
        <v>208</v>
      </c>
      <c r="J48" s="113" t="s">
        <v>218</v>
      </c>
      <c r="K48" s="115">
        <v>2347098514</v>
      </c>
      <c r="L48" s="116" t="s">
        <v>1148</v>
      </c>
      <c r="M48" s="111">
        <v>1</v>
      </c>
      <c r="N48" s="116" t="s">
        <v>27</v>
      </c>
      <c r="O48" s="116" t="s">
        <v>1148</v>
      </c>
      <c r="P48" s="78"/>
    </row>
    <row r="49" spans="1:16" s="6" customFormat="1" ht="24.75" customHeight="1" x14ac:dyDescent="0.25">
      <c r="A49" s="132">
        <v>2</v>
      </c>
      <c r="B49" s="109" t="s">
        <v>2676</v>
      </c>
      <c r="C49" s="116" t="s">
        <v>31</v>
      </c>
      <c r="D49" s="113" t="s">
        <v>2705</v>
      </c>
      <c r="E49" s="134">
        <v>43313</v>
      </c>
      <c r="F49" s="134">
        <v>43404</v>
      </c>
      <c r="G49" s="148">
        <f t="shared" ref="G49:G50" si="2">IF(AND(E49&lt;&gt;"",F49&lt;&gt;""),((F49-E49)/30),"")</f>
        <v>3.0333333333333332</v>
      </c>
      <c r="H49" s="114" t="s">
        <v>2714</v>
      </c>
      <c r="I49" s="113" t="s">
        <v>208</v>
      </c>
      <c r="J49" s="113" t="s">
        <v>218</v>
      </c>
      <c r="K49" s="115">
        <v>1260432648</v>
      </c>
      <c r="L49" s="116" t="s">
        <v>1148</v>
      </c>
      <c r="M49" s="111">
        <v>1</v>
      </c>
      <c r="N49" s="116" t="s">
        <v>27</v>
      </c>
      <c r="O49" s="116" t="s">
        <v>1148</v>
      </c>
      <c r="P49" s="78"/>
    </row>
    <row r="50" spans="1:16" s="6" customFormat="1" ht="24.75" customHeight="1" x14ac:dyDescent="0.25">
      <c r="A50" s="132">
        <v>3</v>
      </c>
      <c r="B50" s="109" t="s">
        <v>2676</v>
      </c>
      <c r="C50" s="116" t="s">
        <v>31</v>
      </c>
      <c r="D50" s="113" t="s">
        <v>2706</v>
      </c>
      <c r="E50" s="134">
        <v>43405</v>
      </c>
      <c r="F50" s="134">
        <v>43441</v>
      </c>
      <c r="G50" s="148">
        <f t="shared" si="2"/>
        <v>1.2</v>
      </c>
      <c r="H50" s="114" t="s">
        <v>2678</v>
      </c>
      <c r="I50" s="113" t="s">
        <v>208</v>
      </c>
      <c r="J50" s="113" t="s">
        <v>218</v>
      </c>
      <c r="K50" s="115">
        <v>425061316</v>
      </c>
      <c r="L50" s="116" t="s">
        <v>1148</v>
      </c>
      <c r="M50" s="111">
        <v>1</v>
      </c>
      <c r="N50" s="116" t="s">
        <v>27</v>
      </c>
      <c r="O50" s="116" t="s">
        <v>26</v>
      </c>
      <c r="P50" s="78"/>
    </row>
    <row r="51" spans="1:16" s="6" customFormat="1" ht="24.75" customHeight="1" outlineLevel="1" x14ac:dyDescent="0.25">
      <c r="A51" s="132">
        <v>4</v>
      </c>
      <c r="B51" s="109" t="s">
        <v>2676</v>
      </c>
      <c r="C51" s="116" t="s">
        <v>31</v>
      </c>
      <c r="D51" s="113" t="s">
        <v>2707</v>
      </c>
      <c r="E51" s="134">
        <v>43085</v>
      </c>
      <c r="F51" s="134">
        <v>43312</v>
      </c>
      <c r="G51" s="148">
        <f t="shared" ref="G51:G107" si="3">IF(AND(E51&lt;&gt;"",F51&lt;&gt;""),((F51-E51)/30),"")</f>
        <v>7.5666666666666664</v>
      </c>
      <c r="H51" s="114" t="s">
        <v>2678</v>
      </c>
      <c r="I51" s="113" t="s">
        <v>208</v>
      </c>
      <c r="J51" s="113" t="s">
        <v>218</v>
      </c>
      <c r="K51" s="115">
        <v>2615896170</v>
      </c>
      <c r="L51" s="116" t="s">
        <v>1148</v>
      </c>
      <c r="M51" s="111">
        <v>1</v>
      </c>
      <c r="N51" s="116" t="s">
        <v>27</v>
      </c>
      <c r="O51" s="116" t="s">
        <v>26</v>
      </c>
      <c r="P51" s="78"/>
    </row>
    <row r="52" spans="1:16" s="7" customFormat="1" ht="24.75" customHeight="1" outlineLevel="1" x14ac:dyDescent="0.25">
      <c r="A52" s="133">
        <v>5</v>
      </c>
      <c r="B52" s="109" t="s">
        <v>2676</v>
      </c>
      <c r="C52" s="116" t="s">
        <v>31</v>
      </c>
      <c r="D52" s="113" t="s">
        <v>2720</v>
      </c>
      <c r="E52" s="134">
        <v>41558</v>
      </c>
      <c r="F52" s="134">
        <v>41943</v>
      </c>
      <c r="G52" s="148">
        <f t="shared" si="3"/>
        <v>12.833333333333334</v>
      </c>
      <c r="H52" s="114" t="s">
        <v>2717</v>
      </c>
      <c r="I52" s="113" t="s">
        <v>208</v>
      </c>
      <c r="J52" s="113" t="s">
        <v>218</v>
      </c>
      <c r="K52" s="115">
        <v>1350266775</v>
      </c>
      <c r="L52" s="116" t="s">
        <v>1148</v>
      </c>
      <c r="M52" s="111">
        <v>1</v>
      </c>
      <c r="N52" s="116" t="s">
        <v>27</v>
      </c>
      <c r="O52" s="116" t="s">
        <v>1148</v>
      </c>
      <c r="P52" s="79"/>
    </row>
    <row r="53" spans="1:16" s="7" customFormat="1" ht="24.75" customHeight="1" outlineLevel="1" x14ac:dyDescent="0.25">
      <c r="A53" s="133">
        <v>6</v>
      </c>
      <c r="B53" s="109" t="s">
        <v>2676</v>
      </c>
      <c r="C53" s="116" t="s">
        <v>31</v>
      </c>
      <c r="D53" s="113" t="s">
        <v>2721</v>
      </c>
      <c r="E53" s="134">
        <v>42720</v>
      </c>
      <c r="F53" s="134">
        <v>43084</v>
      </c>
      <c r="G53" s="148">
        <f t="shared" si="3"/>
        <v>12.133333333333333</v>
      </c>
      <c r="H53" s="114" t="s">
        <v>2680</v>
      </c>
      <c r="I53" s="165" t="s">
        <v>208</v>
      </c>
      <c r="J53" s="165" t="s">
        <v>218</v>
      </c>
      <c r="K53" s="166">
        <v>4307482342</v>
      </c>
      <c r="L53" s="116" t="s">
        <v>1148</v>
      </c>
      <c r="M53" s="111">
        <v>1</v>
      </c>
      <c r="N53" s="116" t="s">
        <v>27</v>
      </c>
      <c r="O53" s="116" t="s">
        <v>26</v>
      </c>
      <c r="P53" s="79"/>
    </row>
    <row r="54" spans="1:16" s="7" customFormat="1" ht="24.75" customHeight="1" outlineLevel="1" x14ac:dyDescent="0.25">
      <c r="A54" s="133">
        <v>7</v>
      </c>
      <c r="B54" s="109" t="s">
        <v>2676</v>
      </c>
      <c r="C54" s="116" t="s">
        <v>31</v>
      </c>
      <c r="D54" s="113" t="s">
        <v>2722</v>
      </c>
      <c r="E54" s="134">
        <v>42003</v>
      </c>
      <c r="F54" s="134">
        <v>42368</v>
      </c>
      <c r="G54" s="148">
        <f t="shared" si="3"/>
        <v>12.166666666666666</v>
      </c>
      <c r="H54" s="114" t="s">
        <v>2681</v>
      </c>
      <c r="I54" s="113" t="s">
        <v>208</v>
      </c>
      <c r="J54" s="113" t="s">
        <v>218</v>
      </c>
      <c r="K54" s="112">
        <v>881254582</v>
      </c>
      <c r="L54" s="116" t="s">
        <v>1148</v>
      </c>
      <c r="M54" s="111">
        <v>1</v>
      </c>
      <c r="N54" s="116" t="s">
        <v>27</v>
      </c>
      <c r="O54" s="116" t="s">
        <v>1148</v>
      </c>
      <c r="P54" s="79"/>
    </row>
    <row r="55" spans="1:16" s="7" customFormat="1" ht="24.75" customHeight="1" outlineLevel="1" x14ac:dyDescent="0.25">
      <c r="A55" s="133">
        <v>8</v>
      </c>
      <c r="B55" s="109" t="s">
        <v>2677</v>
      </c>
      <c r="C55" s="116" t="s">
        <v>31</v>
      </c>
      <c r="D55" s="113" t="s">
        <v>2709</v>
      </c>
      <c r="E55" s="134">
        <v>40791</v>
      </c>
      <c r="F55" s="134">
        <v>40953</v>
      </c>
      <c r="G55" s="148">
        <f t="shared" si="3"/>
        <v>5.4</v>
      </c>
      <c r="H55" s="114" t="s">
        <v>2716</v>
      </c>
      <c r="I55" s="113" t="s">
        <v>208</v>
      </c>
      <c r="J55" s="113" t="s">
        <v>218</v>
      </c>
      <c r="K55" s="112">
        <v>79226784</v>
      </c>
      <c r="L55" s="116" t="s">
        <v>1148</v>
      </c>
      <c r="M55" s="111">
        <v>1</v>
      </c>
      <c r="N55" s="116" t="s">
        <v>27</v>
      </c>
      <c r="O55" s="116" t="s">
        <v>1148</v>
      </c>
      <c r="P55" s="79"/>
    </row>
    <row r="56" spans="1:16" s="7" customFormat="1" ht="24.75" customHeight="1" outlineLevel="1" x14ac:dyDescent="0.25">
      <c r="A56" s="133">
        <v>9</v>
      </c>
      <c r="B56" s="109" t="s">
        <v>2677</v>
      </c>
      <c r="C56" s="116" t="s">
        <v>31</v>
      </c>
      <c r="D56" s="113" t="s">
        <v>2710</v>
      </c>
      <c r="E56" s="134">
        <v>41186</v>
      </c>
      <c r="F56" s="134">
        <v>41258</v>
      </c>
      <c r="G56" s="148">
        <f t="shared" si="3"/>
        <v>2.4</v>
      </c>
      <c r="H56" s="114" t="s">
        <v>2716</v>
      </c>
      <c r="I56" s="113" t="s">
        <v>208</v>
      </c>
      <c r="J56" s="113" t="s">
        <v>218</v>
      </c>
      <c r="K56" s="112">
        <v>53507674</v>
      </c>
      <c r="L56" s="116" t="s">
        <v>1148</v>
      </c>
      <c r="M56" s="111">
        <v>1</v>
      </c>
      <c r="N56" s="116" t="s">
        <v>27</v>
      </c>
      <c r="O56" s="116" t="s">
        <v>1148</v>
      </c>
      <c r="P56" s="79"/>
    </row>
    <row r="57" spans="1:16" s="7" customFormat="1" ht="24.75" customHeight="1" outlineLevel="1" x14ac:dyDescent="0.25">
      <c r="A57" s="133">
        <v>10</v>
      </c>
      <c r="B57" s="64" t="s">
        <v>2677</v>
      </c>
      <c r="C57" s="116" t="s">
        <v>31</v>
      </c>
      <c r="D57" s="113" t="s">
        <v>2711</v>
      </c>
      <c r="E57" s="134">
        <v>40996</v>
      </c>
      <c r="F57" s="134">
        <v>41089</v>
      </c>
      <c r="G57" s="148">
        <f t="shared" si="3"/>
        <v>3.1</v>
      </c>
      <c r="H57" s="114" t="s">
        <v>2716</v>
      </c>
      <c r="I57" s="113" t="s">
        <v>208</v>
      </c>
      <c r="J57" s="113" t="s">
        <v>218</v>
      </c>
      <c r="K57" s="115">
        <v>71812930</v>
      </c>
      <c r="L57" s="116" t="s">
        <v>1148</v>
      </c>
      <c r="M57" s="111">
        <v>1</v>
      </c>
      <c r="N57" s="116" t="s">
        <v>27</v>
      </c>
      <c r="O57" s="116" t="s">
        <v>1148</v>
      </c>
      <c r="P57" s="79"/>
    </row>
    <row r="58" spans="1:16" s="7" customFormat="1" ht="24.75" customHeight="1" outlineLevel="1" x14ac:dyDescent="0.25">
      <c r="A58" s="133">
        <v>11</v>
      </c>
      <c r="B58" s="64" t="s">
        <v>2677</v>
      </c>
      <c r="C58" s="116" t="s">
        <v>31</v>
      </c>
      <c r="D58" s="113" t="s">
        <v>2712</v>
      </c>
      <c r="E58" s="134">
        <v>40280</v>
      </c>
      <c r="F58" s="134">
        <v>40527</v>
      </c>
      <c r="G58" s="148">
        <f t="shared" si="3"/>
        <v>8.2333333333333325</v>
      </c>
      <c r="H58" s="114" t="s">
        <v>2681</v>
      </c>
      <c r="I58" s="113" t="s">
        <v>208</v>
      </c>
      <c r="J58" s="113" t="s">
        <v>218</v>
      </c>
      <c r="K58" s="115">
        <v>1131198641</v>
      </c>
      <c r="L58" s="116" t="s">
        <v>1148</v>
      </c>
      <c r="M58" s="111">
        <v>1</v>
      </c>
      <c r="N58" s="116" t="s">
        <v>27</v>
      </c>
      <c r="O58" s="116" t="s">
        <v>1148</v>
      </c>
      <c r="P58" s="79"/>
    </row>
    <row r="59" spans="1:16" s="7" customFormat="1" ht="24.75" customHeight="1" outlineLevel="1" x14ac:dyDescent="0.25">
      <c r="A59" s="133">
        <v>12</v>
      </c>
      <c r="B59" s="64" t="s">
        <v>2677</v>
      </c>
      <c r="C59" s="116" t="s">
        <v>31</v>
      </c>
      <c r="D59" s="113" t="s">
        <v>2713</v>
      </c>
      <c r="E59" s="134">
        <v>40644</v>
      </c>
      <c r="F59" s="134">
        <v>40752</v>
      </c>
      <c r="G59" s="148">
        <f t="shared" si="3"/>
        <v>3.6</v>
      </c>
      <c r="H59" s="114" t="s">
        <v>2681</v>
      </c>
      <c r="I59" s="113" t="s">
        <v>208</v>
      </c>
      <c r="J59" s="113" t="s">
        <v>218</v>
      </c>
      <c r="K59" s="115">
        <v>61024383</v>
      </c>
      <c r="L59" s="116" t="s">
        <v>1148</v>
      </c>
      <c r="M59" s="111">
        <v>1</v>
      </c>
      <c r="N59" s="116" t="s">
        <v>27</v>
      </c>
      <c r="O59" s="116" t="s">
        <v>1148</v>
      </c>
      <c r="P59" s="79"/>
    </row>
    <row r="60" spans="1:16" s="7" customFormat="1" ht="24.75" customHeight="1" outlineLevel="1" x14ac:dyDescent="0.25">
      <c r="A60" s="133">
        <v>13</v>
      </c>
      <c r="B60" s="64" t="s">
        <v>2676</v>
      </c>
      <c r="C60" s="116" t="s">
        <v>31</v>
      </c>
      <c r="D60" s="113" t="s">
        <v>2723</v>
      </c>
      <c r="E60" s="134">
        <v>42401</v>
      </c>
      <c r="F60" s="134">
        <v>42674</v>
      </c>
      <c r="G60" s="148">
        <f t="shared" si="3"/>
        <v>9.1</v>
      </c>
      <c r="H60" s="114" t="s">
        <v>2679</v>
      </c>
      <c r="I60" s="113" t="s">
        <v>208</v>
      </c>
      <c r="J60" s="113" t="s">
        <v>218</v>
      </c>
      <c r="K60" s="112">
        <v>4019466423</v>
      </c>
      <c r="L60" s="116" t="s">
        <v>1148</v>
      </c>
      <c r="M60" s="111">
        <v>1</v>
      </c>
      <c r="N60" s="116" t="s">
        <v>27</v>
      </c>
      <c r="O60" s="116" t="s">
        <v>1148</v>
      </c>
      <c r="P60" s="79"/>
    </row>
    <row r="61" spans="1:16" s="7" customFormat="1" ht="24.75" customHeight="1" outlineLevel="1" x14ac:dyDescent="0.25">
      <c r="A61" s="133">
        <v>14</v>
      </c>
      <c r="B61" s="64"/>
      <c r="C61" s="116"/>
      <c r="D61" s="113"/>
      <c r="E61" s="134"/>
      <c r="F61" s="134"/>
      <c r="G61" s="148" t="str">
        <f t="shared" si="3"/>
        <v/>
      </c>
      <c r="H61" s="114"/>
      <c r="I61" s="113"/>
      <c r="J61" s="113"/>
      <c r="K61" s="115"/>
      <c r="L61" s="116"/>
      <c r="M61" s="111"/>
      <c r="N61" s="116"/>
      <c r="O61" s="116"/>
      <c r="P61" s="79"/>
    </row>
    <row r="62" spans="1:16" s="7" customFormat="1" ht="24.75" customHeight="1" outlineLevel="1" x14ac:dyDescent="0.25">
      <c r="A62" s="133">
        <v>15</v>
      </c>
      <c r="B62" s="64"/>
      <c r="C62" s="116"/>
      <c r="D62" s="113"/>
      <c r="E62" s="134"/>
      <c r="F62" s="134"/>
      <c r="G62" s="148" t="str">
        <f t="shared" si="3"/>
        <v/>
      </c>
      <c r="H62" s="114"/>
      <c r="I62" s="113"/>
      <c r="J62" s="113"/>
      <c r="K62" s="115"/>
      <c r="L62" s="116"/>
      <c r="M62" s="111"/>
      <c r="N62" s="116"/>
      <c r="O62" s="116"/>
      <c r="P62" s="79"/>
    </row>
    <row r="63" spans="1:16" s="7" customFormat="1" ht="24.75" customHeight="1" outlineLevel="1" x14ac:dyDescent="0.25">
      <c r="A63" s="133">
        <v>16</v>
      </c>
      <c r="B63" s="64"/>
      <c r="C63" s="116"/>
      <c r="D63" s="113"/>
      <c r="E63" s="134"/>
      <c r="F63" s="134"/>
      <c r="G63" s="148" t="str">
        <f t="shared" si="3"/>
        <v/>
      </c>
      <c r="H63" s="114"/>
      <c r="I63" s="113"/>
      <c r="J63" s="113"/>
      <c r="K63" s="115"/>
      <c r="L63" s="116"/>
      <c r="M63" s="111"/>
      <c r="N63" s="116"/>
      <c r="O63" s="116"/>
      <c r="P63" s="79"/>
    </row>
    <row r="64" spans="1:16" s="7" customFormat="1" ht="24.75" customHeight="1" outlineLevel="1" x14ac:dyDescent="0.25">
      <c r="A64" s="133">
        <v>17</v>
      </c>
      <c r="B64" s="64"/>
      <c r="C64" s="116"/>
      <c r="D64" s="113"/>
      <c r="E64" s="134"/>
      <c r="F64" s="134"/>
      <c r="G64" s="148" t="str">
        <f t="shared" si="3"/>
        <v/>
      </c>
      <c r="H64" s="114"/>
      <c r="I64" s="113"/>
      <c r="J64" s="113"/>
      <c r="K64" s="115"/>
      <c r="L64" s="116"/>
      <c r="M64" s="111"/>
      <c r="N64" s="116"/>
      <c r="O64" s="116"/>
      <c r="P64" s="79"/>
    </row>
    <row r="65" spans="1:16" s="7" customFormat="1" ht="24.75" customHeight="1" outlineLevel="1" x14ac:dyDescent="0.25">
      <c r="A65" s="133">
        <v>18</v>
      </c>
      <c r="B65" s="64"/>
      <c r="C65" s="116"/>
      <c r="D65" s="113"/>
      <c r="E65" s="134"/>
      <c r="F65" s="134"/>
      <c r="G65" s="148" t="str">
        <f t="shared" si="3"/>
        <v/>
      </c>
      <c r="H65" s="114"/>
      <c r="I65" s="113"/>
      <c r="J65" s="113"/>
      <c r="K65" s="115"/>
      <c r="L65" s="116"/>
      <c r="M65" s="111"/>
      <c r="N65" s="116"/>
      <c r="O65" s="116"/>
      <c r="P65" s="79"/>
    </row>
    <row r="66" spans="1:16" s="7" customFormat="1" ht="24.75" customHeight="1" outlineLevel="1" x14ac:dyDescent="0.25">
      <c r="A66" s="133">
        <v>19</v>
      </c>
      <c r="B66" s="64"/>
      <c r="C66" s="65"/>
      <c r="D66" s="63"/>
      <c r="E66" s="134"/>
      <c r="F66" s="134"/>
      <c r="G66" s="148"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8"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8"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8"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8"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8"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8"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8"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8"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8"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8"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8"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8"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8"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8"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8"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8"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8"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8"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8"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8"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8"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8"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8"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8"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8"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8"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8"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8"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8"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8"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8"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8"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8"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8"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8"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8"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8"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8"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8"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8"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13" t="s">
        <v>2682</v>
      </c>
      <c r="E114" s="167">
        <v>43885</v>
      </c>
      <c r="F114" s="167">
        <v>44196</v>
      </c>
      <c r="G114" s="148">
        <f>IF(AND(E114&lt;&gt;"",F114&lt;&gt;""),((F114-E114)/30),"")</f>
        <v>10.366666666666667</v>
      </c>
      <c r="H114" s="114" t="s">
        <v>2695</v>
      </c>
      <c r="I114" s="113" t="s">
        <v>208</v>
      </c>
      <c r="J114" s="113" t="s">
        <v>218</v>
      </c>
      <c r="K114" s="68">
        <v>2346658</v>
      </c>
      <c r="L114" s="100">
        <f>+IF(AND(K114&gt;0,O114="Ejecución"),(K114/877802)*Tabla28[[#This Row],[% participación]],IF(AND(K114&gt;0,O114&lt;&gt;"Ejecución"),"-",""))</f>
        <v>2.6733340776165924</v>
      </c>
      <c r="M114" s="116" t="s">
        <v>1148</v>
      </c>
      <c r="N114" s="161">
        <f>+IF(M118="No",1,IF(M118="Si","Ingrese %",""))</f>
        <v>1</v>
      </c>
      <c r="O114" s="150" t="s">
        <v>1150</v>
      </c>
      <c r="P114" s="78"/>
    </row>
    <row r="115" spans="1:16" s="6" customFormat="1" ht="24.75" customHeight="1" x14ac:dyDescent="0.25">
      <c r="A115" s="132">
        <v>2</v>
      </c>
      <c r="B115" s="149" t="s">
        <v>2664</v>
      </c>
      <c r="C115" s="151" t="s">
        <v>31</v>
      </c>
      <c r="D115" s="113" t="s">
        <v>2683</v>
      </c>
      <c r="E115" s="167">
        <v>43885</v>
      </c>
      <c r="F115" s="167">
        <v>44196</v>
      </c>
      <c r="G115" s="148">
        <f t="shared" ref="G115:G116" si="4">IF(AND(E115&lt;&gt;"",F115&lt;&gt;""),((F115-E115)/30),"")</f>
        <v>10.366666666666667</v>
      </c>
      <c r="H115" s="114" t="s">
        <v>2695</v>
      </c>
      <c r="I115" s="113" t="s">
        <v>208</v>
      </c>
      <c r="J115" s="113" t="s">
        <v>232</v>
      </c>
      <c r="K115" s="68">
        <v>2311776175</v>
      </c>
      <c r="L115" s="100">
        <f>+IF(AND(K115&gt;0,O115="Ejecución"),(K115/877802)*Tabla28[[#This Row],[% participación]],IF(AND(K115&gt;0,O115&lt;&gt;"Ejecución"),"-",""))</f>
        <v>2633.5963862009885</v>
      </c>
      <c r="M115" s="65" t="s">
        <v>1148</v>
      </c>
      <c r="N115" s="161">
        <f>+IF(M118="No",1,IF(M118="Si","Ingrese %",""))</f>
        <v>1</v>
      </c>
      <c r="O115" s="150" t="s">
        <v>1150</v>
      </c>
      <c r="P115" s="78"/>
    </row>
    <row r="116" spans="1:16" s="6" customFormat="1" ht="24.75" customHeight="1" x14ac:dyDescent="0.25">
      <c r="A116" s="132">
        <v>3</v>
      </c>
      <c r="B116" s="149" t="s">
        <v>2664</v>
      </c>
      <c r="C116" s="151" t="s">
        <v>31</v>
      </c>
      <c r="D116" s="113" t="s">
        <v>2684</v>
      </c>
      <c r="E116" s="167">
        <v>43888</v>
      </c>
      <c r="F116" s="167">
        <v>44196</v>
      </c>
      <c r="G116" s="148">
        <f t="shared" si="4"/>
        <v>10.266666666666667</v>
      </c>
      <c r="H116" s="114" t="s">
        <v>2695</v>
      </c>
      <c r="I116" s="113" t="s">
        <v>208</v>
      </c>
      <c r="J116" s="113" t="s">
        <v>210</v>
      </c>
      <c r="K116" s="68">
        <v>4250076105</v>
      </c>
      <c r="L116" s="100">
        <f>+IF(AND(K116&gt;0,O116="Ejecución"),(K116/877802)*Tabla28[[#This Row],[% participación]],IF(AND(K116&gt;0,O116&lt;&gt;"Ejecución"),"-",""))</f>
        <v>4841.7252466957243</v>
      </c>
      <c r="M116" s="65" t="s">
        <v>1148</v>
      </c>
      <c r="N116" s="161">
        <f>+IF(M118="No",1,IF(M118="Si","Ingrese %",""))</f>
        <v>1</v>
      </c>
      <c r="O116" s="150" t="s">
        <v>1150</v>
      </c>
      <c r="P116" s="78"/>
    </row>
    <row r="117" spans="1:16" s="6" customFormat="1" ht="24.75" customHeight="1" outlineLevel="1" x14ac:dyDescent="0.25">
      <c r="A117" s="132">
        <v>4</v>
      </c>
      <c r="B117" s="149" t="s">
        <v>2664</v>
      </c>
      <c r="C117" s="151" t="s">
        <v>31</v>
      </c>
      <c r="D117" s="113" t="s">
        <v>2685</v>
      </c>
      <c r="E117" s="167">
        <v>43885</v>
      </c>
      <c r="F117" s="167">
        <v>44196</v>
      </c>
      <c r="G117" s="148">
        <f t="shared" ref="G117:G159" si="5">IF(AND(E117&lt;&gt;"",F117&lt;&gt;""),((F117-E117)/30),"")</f>
        <v>10.366666666666667</v>
      </c>
      <c r="H117" s="114" t="s">
        <v>2695</v>
      </c>
      <c r="I117" s="113" t="s">
        <v>220</v>
      </c>
      <c r="J117" s="113" t="s">
        <v>495</v>
      </c>
      <c r="K117" s="68">
        <v>928695993</v>
      </c>
      <c r="L117" s="100">
        <f>+IF(AND(K117&gt;0,O117="Ejecución"),(K117/877802)*Tabla28[[#This Row],[% participación]],IF(AND(K117&gt;0,O117&lt;&gt;"Ejecución"),"-",""))</f>
        <v>1057.9788984303977</v>
      </c>
      <c r="M117" s="65" t="s">
        <v>1148</v>
      </c>
      <c r="N117" s="161">
        <f>+IF(M118="No",1,IF(M118="Si","Ingrese %",""))</f>
        <v>1</v>
      </c>
      <c r="O117" s="150" t="s">
        <v>1150</v>
      </c>
      <c r="P117" s="78"/>
    </row>
    <row r="118" spans="1:16" s="7" customFormat="1" ht="24.75" customHeight="1" outlineLevel="1" x14ac:dyDescent="0.25">
      <c r="A118" s="133">
        <v>5</v>
      </c>
      <c r="B118" s="149" t="s">
        <v>2664</v>
      </c>
      <c r="C118" s="151" t="s">
        <v>31</v>
      </c>
      <c r="D118" s="113" t="s">
        <v>2686</v>
      </c>
      <c r="E118" s="167">
        <v>43885</v>
      </c>
      <c r="F118" s="167">
        <v>44196</v>
      </c>
      <c r="G118" s="148">
        <f t="shared" si="5"/>
        <v>10.366666666666667</v>
      </c>
      <c r="H118" s="114" t="s">
        <v>2696</v>
      </c>
      <c r="I118" s="113" t="s">
        <v>208</v>
      </c>
      <c r="J118" s="113" t="s">
        <v>210</v>
      </c>
      <c r="K118" s="68">
        <v>426852645</v>
      </c>
      <c r="L118" s="100">
        <f>+IF(AND(K118&gt;0,O118="Ejecución"),(K118/877802)*Tabla28[[#This Row],[% participación]],IF(AND(K118&gt;0,O118&lt;&gt;"Ejecución"),"-",""))</f>
        <v>486.27440470630052</v>
      </c>
      <c r="M118" s="65" t="s">
        <v>1148</v>
      </c>
      <c r="N118" s="161">
        <f t="shared" ref="N118:N160" si="6">+IF(M118="No",1,IF(M118="Si","Ingrese %",""))</f>
        <v>1</v>
      </c>
      <c r="O118" s="150" t="s">
        <v>1150</v>
      </c>
      <c r="P118" s="79"/>
    </row>
    <row r="119" spans="1:16" s="7" customFormat="1" ht="24.75" customHeight="1" outlineLevel="1" x14ac:dyDescent="0.25">
      <c r="A119" s="133">
        <v>6</v>
      </c>
      <c r="B119" s="149" t="s">
        <v>2664</v>
      </c>
      <c r="C119" s="151" t="s">
        <v>31</v>
      </c>
      <c r="D119" s="113" t="s">
        <v>2687</v>
      </c>
      <c r="E119" s="167">
        <v>43885</v>
      </c>
      <c r="F119" s="167">
        <v>44196</v>
      </c>
      <c r="G119" s="148">
        <f t="shared" si="5"/>
        <v>10.366666666666667</v>
      </c>
      <c r="H119" s="114" t="s">
        <v>2697</v>
      </c>
      <c r="I119" s="113" t="s">
        <v>220</v>
      </c>
      <c r="J119" s="113" t="s">
        <v>513</v>
      </c>
      <c r="K119" s="68">
        <v>3817163294</v>
      </c>
      <c r="L119" s="100">
        <f>+IF(AND(K119&gt;0,O119="Ejecución"),(K119/877802)*Tabla28[[#This Row],[% participación]],IF(AND(K119&gt;0,O119&lt;&gt;"Ejecución"),"-",""))</f>
        <v>4348.547045916961</v>
      </c>
      <c r="M119" s="65" t="s">
        <v>1148</v>
      </c>
      <c r="N119" s="161">
        <f t="shared" si="6"/>
        <v>1</v>
      </c>
      <c r="O119" s="150" t="s">
        <v>1150</v>
      </c>
      <c r="P119" s="79"/>
    </row>
    <row r="120" spans="1:16" s="7" customFormat="1" ht="24.75" customHeight="1" outlineLevel="1" x14ac:dyDescent="0.25">
      <c r="A120" s="133">
        <v>7</v>
      </c>
      <c r="B120" s="149" t="s">
        <v>2664</v>
      </c>
      <c r="C120" s="151" t="s">
        <v>31</v>
      </c>
      <c r="D120" s="113" t="s">
        <v>2688</v>
      </c>
      <c r="E120" s="167">
        <v>43885</v>
      </c>
      <c r="F120" s="113" t="s">
        <v>2689</v>
      </c>
      <c r="G120" s="148">
        <f t="shared" si="5"/>
        <v>10.366666666666667</v>
      </c>
      <c r="H120" s="114" t="s">
        <v>2698</v>
      </c>
      <c r="I120" s="113" t="s">
        <v>220</v>
      </c>
      <c r="J120" s="113" t="s">
        <v>489</v>
      </c>
      <c r="K120" s="68">
        <v>1917035104</v>
      </c>
      <c r="L120" s="100">
        <f>+IF(AND(K120&gt;0,O120="Ejecución"),(K120/877802)*Tabla28[[#This Row],[% participación]],IF(AND(K120&gt;0,O120&lt;&gt;"Ejecución"),"-",""))</f>
        <v>2183.9037778451175</v>
      </c>
      <c r="M120" s="65" t="s">
        <v>1148</v>
      </c>
      <c r="N120" s="161">
        <f t="shared" si="6"/>
        <v>1</v>
      </c>
      <c r="O120" s="150" t="s">
        <v>1150</v>
      </c>
      <c r="P120" s="79"/>
    </row>
    <row r="121" spans="1:16" s="7" customFormat="1" ht="24.75" customHeight="1" outlineLevel="1" x14ac:dyDescent="0.25">
      <c r="A121" s="133">
        <v>8</v>
      </c>
      <c r="B121" s="149" t="s">
        <v>2664</v>
      </c>
      <c r="C121" s="151" t="s">
        <v>31</v>
      </c>
      <c r="D121" s="113" t="s">
        <v>2690</v>
      </c>
      <c r="E121" s="167">
        <v>43885</v>
      </c>
      <c r="F121" s="113" t="s">
        <v>2689</v>
      </c>
      <c r="G121" s="148">
        <f t="shared" si="5"/>
        <v>10.366666666666667</v>
      </c>
      <c r="H121" s="114" t="s">
        <v>2699</v>
      </c>
      <c r="I121" s="113" t="s">
        <v>220</v>
      </c>
      <c r="J121" s="113" t="s">
        <v>500</v>
      </c>
      <c r="K121" s="68">
        <v>2015358426</v>
      </c>
      <c r="L121" s="100">
        <f>+IF(AND(K121&gt;0,O121="Ejecución"),(K121/877802)*Tabla28[[#This Row],[% participación]],IF(AND(K121&gt;0,O121&lt;&gt;"Ejecución"),"-",""))</f>
        <v>2295.9145980528638</v>
      </c>
      <c r="M121" s="65" t="s">
        <v>1148</v>
      </c>
      <c r="N121" s="161">
        <f t="shared" si="6"/>
        <v>1</v>
      </c>
      <c r="O121" s="150" t="s">
        <v>1150</v>
      </c>
      <c r="P121" s="79"/>
    </row>
    <row r="122" spans="1:16" s="7" customFormat="1" ht="24.75" customHeight="1" outlineLevel="1" x14ac:dyDescent="0.25">
      <c r="A122" s="133">
        <v>9</v>
      </c>
      <c r="B122" s="149" t="s">
        <v>2664</v>
      </c>
      <c r="C122" s="151" t="s">
        <v>31</v>
      </c>
      <c r="D122" s="113" t="s">
        <v>2691</v>
      </c>
      <c r="E122" s="167">
        <v>43885</v>
      </c>
      <c r="F122" s="113" t="s">
        <v>2689</v>
      </c>
      <c r="G122" s="148">
        <f t="shared" si="5"/>
        <v>10.366666666666667</v>
      </c>
      <c r="H122" s="114" t="s">
        <v>2698</v>
      </c>
      <c r="I122" s="113" t="s">
        <v>220</v>
      </c>
      <c r="J122" s="113" t="s">
        <v>515</v>
      </c>
      <c r="K122" s="68">
        <v>3269023293</v>
      </c>
      <c r="L122" s="100">
        <f>+IF(AND(K122&gt;0,O122="Ejecución"),(K122/877802)*Tabla28[[#This Row],[% participación]],IF(AND(K122&gt;0,O122&lt;&gt;"Ejecución"),"-",""))</f>
        <v>3724.1009851880035</v>
      </c>
      <c r="M122" s="65" t="s">
        <v>1148</v>
      </c>
      <c r="N122" s="161">
        <f t="shared" si="6"/>
        <v>1</v>
      </c>
      <c r="O122" s="150" t="s">
        <v>1150</v>
      </c>
      <c r="P122" s="79"/>
    </row>
    <row r="123" spans="1:16" s="7" customFormat="1" ht="24.75" customHeight="1" outlineLevel="1" x14ac:dyDescent="0.25">
      <c r="A123" s="133">
        <v>10</v>
      </c>
      <c r="B123" s="149" t="s">
        <v>2664</v>
      </c>
      <c r="C123" s="151" t="s">
        <v>31</v>
      </c>
      <c r="D123" s="113" t="s">
        <v>2692</v>
      </c>
      <c r="E123" s="134">
        <v>44172</v>
      </c>
      <c r="F123" s="134">
        <v>44773</v>
      </c>
      <c r="G123" s="148">
        <f t="shared" si="5"/>
        <v>20.033333333333335</v>
      </c>
      <c r="H123" s="114" t="s">
        <v>2700</v>
      </c>
      <c r="I123" s="113" t="s">
        <v>208</v>
      </c>
      <c r="J123" s="113" t="s">
        <v>210</v>
      </c>
      <c r="K123" s="68">
        <v>5227033173</v>
      </c>
      <c r="L123" s="100">
        <f>+IF(AND(K123&gt;0,O123="Ejecución"),(K123/877802)*Tabla28[[#This Row],[% participación]],IF(AND(K123&gt;0,O123&lt;&gt;"Ejecución"),"-",""))</f>
        <v>5954.6835994905459</v>
      </c>
      <c r="M123" s="65" t="s">
        <v>1148</v>
      </c>
      <c r="N123" s="161">
        <f t="shared" si="6"/>
        <v>1</v>
      </c>
      <c r="O123" s="150" t="s">
        <v>1150</v>
      </c>
      <c r="P123" s="79"/>
    </row>
    <row r="124" spans="1:16" s="7" customFormat="1" ht="24.75" customHeight="1" outlineLevel="1" x14ac:dyDescent="0.25">
      <c r="A124" s="133">
        <v>11</v>
      </c>
      <c r="B124" s="149" t="s">
        <v>2664</v>
      </c>
      <c r="C124" s="151" t="s">
        <v>31</v>
      </c>
      <c r="D124" s="113" t="s">
        <v>2693</v>
      </c>
      <c r="E124" s="134">
        <v>44172</v>
      </c>
      <c r="F124" s="134">
        <v>44773</v>
      </c>
      <c r="G124" s="148">
        <f t="shared" si="5"/>
        <v>20.033333333333335</v>
      </c>
      <c r="H124" s="114" t="s">
        <v>2700</v>
      </c>
      <c r="I124" s="113" t="s">
        <v>208</v>
      </c>
      <c r="J124" s="113" t="s">
        <v>210</v>
      </c>
      <c r="K124" s="68">
        <v>1024447604</v>
      </c>
      <c r="L124" s="100">
        <f>+IF(AND(K124&gt;0,O124="Ejecución"),(K124/877802)*Tabla28[[#This Row],[% participación]],IF(AND(K124&gt;0,O124&lt;&gt;"Ejecución"),"-",""))</f>
        <v>1167.0600021417131</v>
      </c>
      <c r="M124" s="65" t="s">
        <v>1148</v>
      </c>
      <c r="N124" s="161">
        <f t="shared" si="6"/>
        <v>1</v>
      </c>
      <c r="O124" s="150" t="s">
        <v>1150</v>
      </c>
      <c r="P124" s="79"/>
    </row>
    <row r="125" spans="1:16" s="7" customFormat="1" ht="24.75" customHeight="1" outlineLevel="1" x14ac:dyDescent="0.25">
      <c r="A125" s="133">
        <v>12</v>
      </c>
      <c r="B125" s="149" t="s">
        <v>2664</v>
      </c>
      <c r="C125" s="151" t="s">
        <v>31</v>
      </c>
      <c r="D125" s="113" t="s">
        <v>2694</v>
      </c>
      <c r="E125" s="134">
        <v>44176</v>
      </c>
      <c r="F125" s="134">
        <v>44773</v>
      </c>
      <c r="G125" s="148">
        <f t="shared" si="5"/>
        <v>19.899999999999999</v>
      </c>
      <c r="H125" s="114" t="s">
        <v>2700</v>
      </c>
      <c r="I125" s="113" t="s">
        <v>220</v>
      </c>
      <c r="J125" s="113" t="s">
        <v>500</v>
      </c>
      <c r="K125" s="68">
        <v>8899656934</v>
      </c>
      <c r="L125" s="100">
        <f>+IF(AND(K125&gt;0,O125="Ejecución"),(K125/877802)*Tabla28[[#This Row],[% participación]],IF(AND(K125&gt;0,O125&lt;&gt;"Ejecución"),"-",""))</f>
        <v>10138.569898450904</v>
      </c>
      <c r="M125" s="65" t="s">
        <v>1148</v>
      </c>
      <c r="N125" s="161">
        <f t="shared" si="6"/>
        <v>1</v>
      </c>
      <c r="O125" s="150" t="s">
        <v>1150</v>
      </c>
      <c r="P125" s="79"/>
    </row>
    <row r="126" spans="1:16" s="7" customFormat="1" ht="24.75" customHeight="1" outlineLevel="1" x14ac:dyDescent="0.25">
      <c r="A126" s="133">
        <v>13</v>
      </c>
      <c r="B126" s="149" t="s">
        <v>2664</v>
      </c>
      <c r="C126" s="151" t="s">
        <v>31</v>
      </c>
      <c r="D126" s="63"/>
      <c r="E126" s="134"/>
      <c r="F126" s="134"/>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3">
        <v>14</v>
      </c>
      <c r="B127" s="149" t="s">
        <v>2664</v>
      </c>
      <c r="C127" s="151" t="s">
        <v>31</v>
      </c>
      <c r="D127" s="63"/>
      <c r="E127" s="134"/>
      <c r="F127" s="134"/>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3">
        <v>15</v>
      </c>
      <c r="B128" s="149" t="s">
        <v>2664</v>
      </c>
      <c r="C128" s="151" t="s">
        <v>31</v>
      </c>
      <c r="D128" s="63"/>
      <c r="E128" s="134"/>
      <c r="F128" s="134"/>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3">
        <v>16</v>
      </c>
      <c r="B129" s="149" t="s">
        <v>2664</v>
      </c>
      <c r="C129" s="151" t="s">
        <v>31</v>
      </c>
      <c r="D129" s="63"/>
      <c r="E129" s="134"/>
      <c r="F129" s="134"/>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3">
        <v>17</v>
      </c>
      <c r="B130" s="149" t="s">
        <v>2664</v>
      </c>
      <c r="C130" s="151" t="s">
        <v>31</v>
      </c>
      <c r="D130" s="63"/>
      <c r="E130" s="134"/>
      <c r="F130" s="134"/>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3">
        <v>18</v>
      </c>
      <c r="B131" s="149" t="s">
        <v>2664</v>
      </c>
      <c r="C131" s="151" t="s">
        <v>31</v>
      </c>
      <c r="D131" s="63"/>
      <c r="E131" s="134"/>
      <c r="F131" s="134"/>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3">
        <v>19</v>
      </c>
      <c r="B132" s="149" t="s">
        <v>2664</v>
      </c>
      <c r="C132" s="151" t="s">
        <v>31</v>
      </c>
      <c r="D132" s="63"/>
      <c r="E132" s="134"/>
      <c r="F132" s="134"/>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3">
        <v>20</v>
      </c>
      <c r="B133" s="149" t="s">
        <v>2664</v>
      </c>
      <c r="C133" s="151" t="s">
        <v>31</v>
      </c>
      <c r="D133" s="63"/>
      <c r="E133" s="134"/>
      <c r="F133" s="134"/>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3">
        <v>21</v>
      </c>
      <c r="B134" s="149" t="s">
        <v>2664</v>
      </c>
      <c r="C134" s="151" t="s">
        <v>31</v>
      </c>
      <c r="D134" s="63"/>
      <c r="E134" s="134"/>
      <c r="F134" s="134"/>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3">
        <v>22</v>
      </c>
      <c r="B135" s="149" t="s">
        <v>2664</v>
      </c>
      <c r="C135" s="151" t="s">
        <v>31</v>
      </c>
      <c r="D135" s="63"/>
      <c r="E135" s="134"/>
      <c r="F135" s="134"/>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3">
        <v>23</v>
      </c>
      <c r="B136" s="149" t="s">
        <v>2664</v>
      </c>
      <c r="C136" s="151" t="s">
        <v>31</v>
      </c>
      <c r="D136" s="63"/>
      <c r="E136" s="134"/>
      <c r="F136" s="134"/>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3">
        <v>24</v>
      </c>
      <c r="B137" s="149" t="s">
        <v>2664</v>
      </c>
      <c r="C137" s="151" t="s">
        <v>31</v>
      </c>
      <c r="D137" s="63"/>
      <c r="E137" s="134"/>
      <c r="F137" s="134"/>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3">
        <v>25</v>
      </c>
      <c r="B138" s="149" t="s">
        <v>2664</v>
      </c>
      <c r="C138" s="151" t="s">
        <v>31</v>
      </c>
      <c r="D138" s="63"/>
      <c r="E138" s="134"/>
      <c r="F138" s="134"/>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3">
        <v>26</v>
      </c>
      <c r="B139" s="149" t="s">
        <v>2664</v>
      </c>
      <c r="C139" s="151" t="s">
        <v>31</v>
      </c>
      <c r="D139" s="63"/>
      <c r="E139" s="134"/>
      <c r="F139" s="134"/>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3">
        <v>27</v>
      </c>
      <c r="B140" s="149" t="s">
        <v>2664</v>
      </c>
      <c r="C140" s="151" t="s">
        <v>31</v>
      </c>
      <c r="D140" s="63"/>
      <c r="E140" s="134"/>
      <c r="F140" s="134"/>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3">
        <v>28</v>
      </c>
      <c r="B141" s="149" t="s">
        <v>2664</v>
      </c>
      <c r="C141" s="151" t="s">
        <v>31</v>
      </c>
      <c r="D141" s="63"/>
      <c r="E141" s="134"/>
      <c r="F141" s="134"/>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3">
        <v>29</v>
      </c>
      <c r="B142" s="149" t="s">
        <v>2664</v>
      </c>
      <c r="C142" s="151" t="s">
        <v>31</v>
      </c>
      <c r="D142" s="63"/>
      <c r="E142" s="134"/>
      <c r="F142" s="134"/>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3">
        <v>30</v>
      </c>
      <c r="B143" s="149" t="s">
        <v>2664</v>
      </c>
      <c r="C143" s="151" t="s">
        <v>31</v>
      </c>
      <c r="D143" s="63"/>
      <c r="E143" s="134"/>
      <c r="F143" s="134"/>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3">
        <v>31</v>
      </c>
      <c r="B144" s="149" t="s">
        <v>2664</v>
      </c>
      <c r="C144" s="151" t="s">
        <v>31</v>
      </c>
      <c r="D144" s="63"/>
      <c r="E144" s="134"/>
      <c r="F144" s="134"/>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3">
        <v>32</v>
      </c>
      <c r="B145" s="149" t="s">
        <v>2664</v>
      </c>
      <c r="C145" s="151" t="s">
        <v>31</v>
      </c>
      <c r="D145" s="63"/>
      <c r="E145" s="134"/>
      <c r="F145" s="134"/>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3">
        <v>33</v>
      </c>
      <c r="B146" s="149" t="s">
        <v>2664</v>
      </c>
      <c r="C146" s="151" t="s">
        <v>31</v>
      </c>
      <c r="D146" s="63"/>
      <c r="E146" s="134"/>
      <c r="F146" s="134"/>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3">
        <v>34</v>
      </c>
      <c r="B147" s="149" t="s">
        <v>2664</v>
      </c>
      <c r="C147" s="151" t="s">
        <v>31</v>
      </c>
      <c r="D147" s="63"/>
      <c r="E147" s="134"/>
      <c r="F147" s="134"/>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3">
        <v>35</v>
      </c>
      <c r="B148" s="149" t="s">
        <v>2664</v>
      </c>
      <c r="C148" s="151" t="s">
        <v>31</v>
      </c>
      <c r="D148" s="63"/>
      <c r="E148" s="134"/>
      <c r="F148" s="134"/>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3">
        <v>36</v>
      </c>
      <c r="B149" s="149" t="s">
        <v>2664</v>
      </c>
      <c r="C149" s="151" t="s">
        <v>31</v>
      </c>
      <c r="D149" s="63"/>
      <c r="E149" s="134"/>
      <c r="F149" s="134"/>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3">
        <v>37</v>
      </c>
      <c r="B150" s="149" t="s">
        <v>2664</v>
      </c>
      <c r="C150" s="151" t="s">
        <v>31</v>
      </c>
      <c r="D150" s="63"/>
      <c r="E150" s="134"/>
      <c r="F150" s="134"/>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3">
        <v>38</v>
      </c>
      <c r="B151" s="149" t="s">
        <v>2664</v>
      </c>
      <c r="C151" s="151" t="s">
        <v>31</v>
      </c>
      <c r="D151" s="63"/>
      <c r="E151" s="134"/>
      <c r="F151" s="134"/>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3">
        <v>39</v>
      </c>
      <c r="B152" s="149" t="s">
        <v>2664</v>
      </c>
      <c r="C152" s="151" t="s">
        <v>31</v>
      </c>
      <c r="D152" s="63"/>
      <c r="E152" s="134"/>
      <c r="F152" s="134"/>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3">
        <v>40</v>
      </c>
      <c r="B153" s="149" t="s">
        <v>2664</v>
      </c>
      <c r="C153" s="151" t="s">
        <v>31</v>
      </c>
      <c r="D153" s="63"/>
      <c r="E153" s="134"/>
      <c r="F153" s="134"/>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3">
        <v>41</v>
      </c>
      <c r="B154" s="149" t="s">
        <v>2664</v>
      </c>
      <c r="C154" s="151" t="s">
        <v>31</v>
      </c>
      <c r="D154" s="63"/>
      <c r="E154" s="134"/>
      <c r="F154" s="134"/>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3">
        <v>42</v>
      </c>
      <c r="B155" s="149" t="s">
        <v>2664</v>
      </c>
      <c r="C155" s="151" t="s">
        <v>31</v>
      </c>
      <c r="D155" s="63"/>
      <c r="E155" s="134"/>
      <c r="F155" s="134"/>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3">
        <v>43</v>
      </c>
      <c r="B156" s="149" t="s">
        <v>2664</v>
      </c>
      <c r="C156" s="151" t="s">
        <v>31</v>
      </c>
      <c r="D156" s="63"/>
      <c r="E156" s="134"/>
      <c r="F156" s="134"/>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3">
        <v>44</v>
      </c>
      <c r="B157" s="149" t="s">
        <v>2664</v>
      </c>
      <c r="C157" s="151" t="s">
        <v>31</v>
      </c>
      <c r="D157" s="63"/>
      <c r="E157" s="134"/>
      <c r="F157" s="134"/>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3">
        <v>45</v>
      </c>
      <c r="B158" s="149" t="s">
        <v>2664</v>
      </c>
      <c r="C158" s="151" t="s">
        <v>31</v>
      </c>
      <c r="D158" s="63"/>
      <c r="E158" s="134"/>
      <c r="F158" s="134"/>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3">
        <v>46</v>
      </c>
      <c r="B159" s="149" t="s">
        <v>2664</v>
      </c>
      <c r="C159" s="151" t="s">
        <v>31</v>
      </c>
      <c r="D159" s="63"/>
      <c r="E159" s="134"/>
      <c r="F159" s="134"/>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2668</v>
      </c>
      <c r="C179" s="215"/>
      <c r="D179" s="215"/>
      <c r="E179" s="159">
        <v>0.02</v>
      </c>
      <c r="F179" s="158">
        <v>0.03</v>
      </c>
      <c r="G179" s="153">
        <f>IF(F179&gt;0,SUM(E179+F179),"")</f>
        <v>0.05</v>
      </c>
      <c r="H179" s="5"/>
      <c r="I179" s="215" t="s">
        <v>2670</v>
      </c>
      <c r="J179" s="215"/>
      <c r="K179" s="215"/>
      <c r="L179" s="215"/>
      <c r="M179" s="160">
        <v>0.03</v>
      </c>
      <c r="O179" s="8"/>
      <c r="Q179" s="19"/>
      <c r="R179" s="147">
        <f>IF(M179&gt;0,SUM(L179+M179),"")</f>
        <v>0.03</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51252992.300000004</v>
      </c>
      <c r="F185" s="92"/>
      <c r="G185" s="93"/>
      <c r="H185" s="88"/>
      <c r="I185" s="90" t="s">
        <v>2627</v>
      </c>
      <c r="J185" s="154">
        <f>+SUM(M179:M183)</f>
        <v>0.03</v>
      </c>
      <c r="K185" s="196" t="s">
        <v>2628</v>
      </c>
      <c r="L185" s="196"/>
      <c r="M185" s="94">
        <f>+J185*(SUM(K20:K35))</f>
        <v>30751795.379999999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0" t="s">
        <v>2636</v>
      </c>
      <c r="C192" s="230"/>
      <c r="E192" s="5" t="s">
        <v>20</v>
      </c>
      <c r="H192" s="26" t="s">
        <v>24</v>
      </c>
      <c r="J192" s="5" t="s">
        <v>2637</v>
      </c>
      <c r="K192" s="5"/>
      <c r="M192" s="5"/>
      <c r="N192" s="5"/>
      <c r="O192" s="8"/>
      <c r="Q192" s="142"/>
      <c r="R192" s="143"/>
      <c r="S192" s="143"/>
      <c r="T192" s="142"/>
    </row>
    <row r="193" spans="1:18" x14ac:dyDescent="0.25">
      <c r="A193" s="9"/>
      <c r="C193" s="168">
        <v>41969</v>
      </c>
      <c r="D193" s="5"/>
      <c r="E193" s="169">
        <v>1822</v>
      </c>
      <c r="F193" s="5"/>
      <c r="G193" s="5"/>
      <c r="H193" s="136" t="s">
        <v>2701</v>
      </c>
      <c r="J193" s="5"/>
      <c r="K193" s="168">
        <v>41261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2702</v>
      </c>
      <c r="J211" s="27" t="s">
        <v>2622</v>
      </c>
      <c r="K211" s="169" t="s">
        <v>2702</v>
      </c>
      <c r="L211" s="21"/>
      <c r="M211" s="21"/>
      <c r="N211" s="21"/>
      <c r="O211" s="8"/>
    </row>
    <row r="212" spans="1:15" x14ac:dyDescent="0.25">
      <c r="A212" s="9"/>
      <c r="B212" s="27" t="s">
        <v>2619</v>
      </c>
      <c r="C212" s="136" t="s">
        <v>2701</v>
      </c>
      <c r="D212" s="21"/>
      <c r="G212" s="27" t="s">
        <v>2621</v>
      </c>
      <c r="H212" s="170" t="s">
        <v>2703</v>
      </c>
      <c r="J212" s="27" t="s">
        <v>2623</v>
      </c>
      <c r="K212" s="169"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2020-12-29T09:49:58Z</cp:lastPrinted>
  <dcterms:created xsi:type="dcterms:W3CDTF">2020-10-14T21:57:42Z</dcterms:created>
  <dcterms:modified xsi:type="dcterms:W3CDTF">2020-12-29T10:28:07Z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