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ocuments\CORSERVIMOS\MANIFESTACIONES DE INTERES ICBF 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<sst xmlns="http://schemas.openxmlformats.org/spreadsheetml/2006/main" count="3134" uniqueCount="2713">
  <si>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</si>
  <si>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</si>
  <si>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</si>
  <si>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</si>
  <si>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</si>
  <si>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</si>
  <si>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</si>
  <si>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</si>
  <si>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</si>
  <si>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</si>
  <si>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</si>
  <si>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</si>
  <si>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</si>
  <si>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</si>
  <si>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</si>
  <si>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</si>
  <si>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</si>
  <si>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</si>
  <si>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</si>
  <si>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</si>
  <si>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</si>
  <si>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</si>
  <si>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</si>
  <si>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</si>
  <si>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</si>
  <si>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</si>
  <si>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</si>
  <si>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</si>
  <si>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</si>
  <si>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</si>
  <si>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</si>
  <si>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</si>
  <si>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</si>
  <si>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</si>
  <si>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</si>
  <si>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</si>
  <si>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</si>
  <si>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</si>
  <si>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</si>
  <si>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</si>
  <si>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</si>
  <si>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</si>
  <si>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</si>
  <si>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</si>
  <si>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</si>
  <si>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</si>
  <si>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</si>
  <si>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</si>
  <si>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</si>
  <si>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</si>
  <si>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</si>
  <si>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</si>
  <si>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</si>
  <si>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</si>
  <si>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</si>
  <si>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</si>
  <si>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</si>
  <si>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</si>
  <si>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</si>
  <si>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</si>
  <si>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</si>
  <si>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</si>
  <si>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</si>
  <si>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</si>
  <si>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</si>
  <si>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</si>
  <si>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</si>
  <si>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</si>
  <si>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</si>
  <si>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</si>
  <si>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</si>
  <si>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</si>
  <si>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</si>
  <si>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</si>
  <si>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</si>
  <si>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</si>
  <si>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</si>
  <si>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</si>
  <si>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</si>
  <si>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</si>
  <si>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</si>
  <si>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</si>
  <si>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</si>
  <si>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</si>
  <si>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</si>
  <si>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</si>
  <si>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</si>
  <si>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</si>
  <si>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</si>
  <si>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</si>
  <si>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</si>
  <si>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</si>
  <si>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</si>
  <si>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</si>
  <si>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</si>
  <si>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</si>
  <si>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</si>
  <si>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</si>
  <si>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</si>
  <si>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</si>
  <si>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</si>
  <si>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</si>
  <si>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</si>
  <si>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</si>
  <si>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</si>
  <si>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</si>
  <si>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</si>
  <si>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</si>
  <si>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</si>
  <si>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</si>
  <si>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</si>
  <si>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</si>
  <si>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</si>
  <si>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</si>
  <si>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</si>
  <si>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</si>
  <si>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</si>
  <si>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</si>
  <si>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</si>
  <si>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</si>
  <si>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</si>
  <si>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</si>
  <si>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</si>
  <si>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</si>
  <si>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</si>
  <si>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</si>
  <si>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</si>
  <si>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</si>
  <si>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</si>
  <si>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</si>
  <si>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</si>
  <si>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</si>
  <si>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</si>
  <si>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</si>
  <si>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</si>
  <si>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</si>
  <si>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</si>
  <si>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</si>
  <si>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</si>
  <si>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</si>
  <si>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</si>
  <si>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</si>
  <si>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</si>
  <si>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</si>
  <si>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</si>
  <si>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</si>
  <si>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</si>
  <si>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</si>
  <si>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</si>
  <si>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</si>
  <si>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</si>
  <si>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</si>
  <si>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</si>
  <si>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</si>
  <si>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</si>
  <si>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</si>
  <si>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</si>
  <si>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</si>
  <si>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</si>
  <si>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</si>
  <si>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</si>
  <si>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</si>
  <si>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</si>
  <si>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</si>
  <si>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</si>
  <si>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</si>
  <si>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</si>
  <si>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</si>
  <si>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</si>
  <si>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</si>
  <si>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</si>
  <si>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</si>
  <si>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</si>
  <si>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</si>
  <si>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</si>
  <si>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</si>
  <si>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</si>
  <si>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</si>
  <si>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</si>
  <si>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</si>
  <si>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</si>
  <si>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</si>
  <si>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</si>
  <si>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</si>
  <si>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</si>
  <si>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</si>
  <si>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</si>
  <si>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</si>
  <si>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</si>
  <si>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</si>
  <si>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</si>
  <si>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</si>
  <si>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</si>
  <si>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</si>
  <si>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</si>
  <si>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</si>
  <si>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</si>
  <si>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</si>
  <si>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</si>
  <si>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</si>
  <si>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</si>
  <si>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</si>
  <si>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</si>
  <si>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</si>
  <si>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</si>
  <si>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</si>
  <si>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</si>
  <si>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</si>
  <si>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</si>
  <si>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</si>
  <si>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</si>
  <si>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</si>
  <si>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</si>
  <si>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</si>
  <si>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</si>
  <si>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</si>
  <si>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</si>
  <si>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</si>
  <si>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</si>
  <si>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</si>
  <si>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</si>
  <si>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</si>
  <si>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</si>
  <si>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</si>
  <si>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</si>
  <si>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</si>
  <si>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</si>
  <si>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</si>
  <si>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</si>
  <si>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</si>
  <si>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</si>
  <si>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</si>
  <si>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</si>
  <si>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</si>
  <si>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</si>
  <si>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</si>
  <si>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</si>
  <si>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</si>
  <si>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</si>
  <si>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</si>
  <si>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</si>
  <si>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</si>
  <si>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</si>
  <si>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</si>
  <si>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</si>
  <si>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</si>
  <si>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</si>
  <si>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</si>
  <si>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</si>
  <si>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</si>
  <si>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</si>
  <si>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</si>
  <si>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</si>
  <si>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</si>
  <si>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</si>
  <si>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</si>
  <si>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</si>
  <si>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</si>
  <si>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</si>
  <si>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</si>
  <si>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</si>
  <si>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</si>
  <si>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</si>
  <si>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</si>
  <si>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</si>
  <si>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</si>
  <si>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</si>
  <si>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</si>
  <si>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</si>
  <si>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</si>
  <si>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</si>
  <si>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</si>
  <si>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</si>
  <si>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</si>
  <si>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</si>
  <si>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</si>
  <si>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</si>
  <si>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</si>
  <si>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</si>
  <si>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</si>
  <si>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</si>
  <si>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</si>
  <si>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</si>
  <si>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</si>
  <si>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</si>
  <si>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</si>
  <si>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</si>
  <si>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</si>
  <si>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</si>
  <si>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</si>
  <si>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</si>
  <si>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</si>
  <si>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</si>
  <si>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</si>
  <si>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</si>
  <si>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</si>
  <si>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</si>
  <si>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</si>
  <si>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</si>
  <si>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</si>
  <si>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</si>
  <si>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</si>
  <si>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</si>
  <si>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</si>
  <si>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</si>
  <si>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</si>
  <si>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</si>
  <si>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</si>
  <si>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</si>
  <si>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</si>
  <si>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</si>
  <si>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</si>
  <si>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</si>
  <si>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</si>
  <si>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</si>
  <si>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</si>
  <si>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</si>
  <si>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</si>
  <si>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</si>
  <si>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</si>
  <si>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</si>
  <si>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</si>
  <si>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</si>
  <si>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</si>
  <si>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</si>
  <si>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</si>
  <si>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</si>
  <si>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</si>
  <si>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</si>
  <si>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</si>
  <si>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</si>
  <si>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</si>
  <si>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</si>
  <si>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</si>
  <si>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</si>
  <si>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</si>
  <si>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</si>
  <si>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</si>
  <si>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</si>
  <si>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</si>
  <si>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</si>
  <si>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</si>
  <si>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</si>
  <si>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</si>
  <si>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</si>
  <si>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</si>
  <si>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</si>
  <si>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</si>
  <si>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</si>
  <si>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</si>
  <si>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</si>
  <si>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</si>
  <si>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</si>
  <si>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</si>
  <si>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</si>
  <si>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</si>
  <si>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</si>
  <si>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</si>
  <si>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</si>
  <si>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</si>
  <si>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</si>
  <si>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</si>
  <si>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</si>
  <si>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</si>
  <si>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</si>
  <si>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</si>
  <si>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</si>
  <si>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</si>
  <si>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</si>
  <si>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</si>
  <si>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</si>
  <si>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</si>
  <si>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</si>
  <si>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</si>
  <si>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</si>
  <si>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</si>
  <si>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</si>
  <si>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</si>
  <si>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</si>
  <si>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</si>
  <si>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</si>
  <si>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</si>
  <si>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</si>
  <si>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</si>
  <si>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</si>
  <si>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</si>
  <si>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</si>
  <si>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</si>
  <si>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</si>
  <si>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</si>
  <si>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</si>
  <si>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</si>
  <si>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</si>
  <si>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</si>
  <si>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</si>
  <si>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</si>
  <si>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</si>
  <si>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</si>
  <si>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</si>
  <si>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</si>
  <si>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</si>
  <si>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</si>
  <si>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</si>
  <si>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</si>
  <si>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</si>
  <si>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</si>
  <si>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</si>
  <si>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</si>
  <si>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</si>
  <si>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</si>
  <si>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</si>
  <si>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</si>
  <si>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</si>
  <si>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</si>
  <si>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</si>
  <si>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</si>
  <si>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</si>
  <si>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</si>
  <si>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</si>
  <si>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</si>
  <si>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</si>
  <si>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</si>
  <si>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</si>
  <si>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</si>
  <si>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</si>
  <si>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</si>
  <si>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</si>
  <si>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</si>
  <si>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</si>
  <si>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</si>
  <si>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</si>
  <si>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</si>
  <si>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</si>
  <si>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</si>
  <si>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</si>
  <si>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</si>
  <si>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</si>
  <si>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</si>
  <si>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</si>
  <si>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</si>
  <si>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</si>
  <si>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</si>
  <si>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</si>
  <si>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</si>
  <si>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</si>
  <si>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</si>
  <si>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</si>
  <si>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</si>
  <si>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</si>
  <si>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</si>
  <si>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</si>
  <si>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</si>
  <si>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</si>
  <si>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</si>
  <si>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</si>
  <si>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</si>
  <si>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</si>
  <si>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</si>
  <si>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</si>
  <si>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</si>
  <si>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</si>
  <si>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</si>
  <si>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</si>
  <si>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</si>
  <si>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</si>
  <si>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</si>
  <si>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</si>
  <si>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</si>
  <si>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</si>
  <si>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</si>
  <si>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</si>
  <si>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</si>
  <si>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</si>
  <si>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</si>
  <si>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</si>
  <si>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</si>
  <si>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</si>
  <si>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</si>
  <si>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</si>
  <si>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</si>
  <si>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</si>
  <si>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</si>
  <si>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</si>
  <si>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</si>
  <si>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</si>
  <si>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</si>
  <si>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</si>
  <si>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</si>
  <si>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</si>
  <si>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</si>
  <si>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</si>
  <si>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</si>
  <si>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</si>
  <si>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</si>
  <si>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</si>
  <si>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</si>
  <si>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</si>
  <si>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</si>
  <si>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</si>
  <si>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</si>
  <si>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</si>
  <si>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</si>
  <si>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</si>
  <si>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</si>
  <si>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</si>
  <si>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</si>
  <si>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</si>
  <si>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</si>
  <si>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</si>
  <si>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</si>
  <si>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</si>
  <si>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</si>
  <si>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</si>
  <si>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</si>
  <si>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</si>
  <si>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</si>
  <si>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</si>
  <si>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</si>
  <si>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</si>
  <si>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</si>
  <si>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</si>
  <si>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</si>
  <si>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</si>
  <si>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</si>
  <si>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</si>
  <si>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</si>
  <si>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</si>
  <si>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</si>
  <si>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</si>
  <si>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</si>
  <si>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</si>
  <si>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</si>
  <si>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</si>
  <si>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</si>
  <si>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</si>
  <si>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</si>
  <si>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</si>
  <si>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</si>
  <si>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</si>
  <si>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</si>
  <si>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</si>
  <si>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</si>
  <si>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</si>
  <si>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</si>
  <si>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</si>
  <si>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</si>
  <si>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</si>
  <si>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</si>
  <si>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</si>
  <si>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</si>
  <si>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</si>
  <si>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</si>
  <si>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</si>
  <si>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</si>
  <si>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</si>
  <si>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</si>
  <si>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</si>
  <si>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</si>
  <si>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</si>
  <si>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</si>
  <si>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</si>
  <si>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</si>
  <si>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</si>
  <si>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</si>
  <si>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</si>
  <si>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</si>
  <si>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</si>
  <si>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</si>
  <si>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</si>
  <si>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</si>
  <si>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</si>
  <si>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</si>
  <si>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</si>
  <si>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</si>
  <si>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</si>
  <si>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</si>
  <si>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</si>
  <si>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</si>
  <si>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</si>
  <si>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</si>
  <si>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</si>
  <si>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</si>
  <si>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</si>
  <si>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</si>
  <si>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</si>
  <si>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</si>
  <si>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</si>
  <si>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</si>
  <si>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</si>
  <si>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</si>
  <si>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</si>
  <si>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</si>
  <si>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</si>
  <si>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</si>
  <si>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</si>
  <si>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</si>
  <si>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</si>
  <si>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</si>
  <si>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</si>
  <si>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</si>
  <si>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</si>
  <si>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</si>
  <si>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</si>
  <si>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</si>
  <si>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</si>
  <si>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</si>
  <si>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</si>
  <si>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</si>
  <si>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</si>
  <si>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</si>
  <si>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</si>
  <si>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</si>
  <si>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</si>
  <si>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</si>
  <si>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</si>
  <si>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</si>
  <si>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</si>
  <si>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</si>
  <si>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</si>
  <si>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</si>
  <si>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</si>
  <si>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</si>
  <si>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</si>
  <si>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</si>
  <si>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</si>
  <si>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</si>
  <si>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</si>
  <si>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</si>
  <si>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</si>
  <si>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</si>
  <si>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</si>
  <si>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</si>
  <si>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</si>
  <si>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</si>
  <si>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</si>
  <si>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</si>
  <si>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</si>
  <si>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</si>
  <si>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</si>
  <si>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</si>
  <si>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</si>
  <si>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</si>
  <si>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</si>
  <si>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</si>
  <si>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</si>
  <si>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</si>
  <si>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</si>
  <si>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</si>
  <si>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</si>
  <si>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</si>
  <si>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</si>
  <si>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</si>
  <si>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</si>
  <si>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</si>
  <si>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</si>
  <si>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</si>
  <si>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</si>
  <si>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</si>
  <si>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</si>
  <si>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</si>
  <si>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</si>
  <si>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</si>
  <si>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</si>
  <si>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</si>
  <si>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</si>
  <si>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</si>
  <si>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</si>
  <si>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</si>
  <si>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</si>
  <si>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</si>
  <si>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</si>
  <si>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</si>
  <si>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</si>
  <si>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</si>
  <si>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</si>
  <si>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</si>
  <si>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</si>
  <si>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</si>
  <si>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</si>
  <si>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</si>
  <si>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</si>
  <si>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</si>
  <si>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</si>
  <si>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</si>
  <si>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</si>
  <si>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</si>
  <si>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</si>
  <si>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</si>
  <si>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</si>
  <si>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</si>
  <si>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</si>
  <si>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</si>
  <si>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</si>
  <si>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</si>
  <si>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</si>
  <si>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</si>
  <si>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</si>
  <si>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</si>
  <si>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</si>
  <si>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</si>
  <si>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</si>
  <si>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</si>
  <si>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</si>
  <si>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</si>
  <si>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</si>
  <si>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</si>
  <si>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</si>
  <si>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</si>
  <si>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</si>
  <si>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</si>
  <si>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</si>
  <si>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</si>
  <si>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</si>
  <si>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</si>
  <si>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</si>
  <si>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</si>
  <si>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</si>
  <si>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</si>
  <si>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</si>
  <si>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</si>
  <si>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</si>
  <si>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</si>
  <si>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</si>
  <si>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</si>
  <si>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</si>
  <si>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</si>
  <si>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</si>
  <si>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</si>
  <si>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</si>
  <si>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</si>
  <si>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</si>
  <si>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</si>
  <si>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</si>
  <si>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</si>
  <si>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</si>
  <si>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</si>
  <si>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</si>
  <si>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</si>
  <si>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</si>
  <si>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</si>
  <si>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</si>
  <si>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</si>
  <si>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</si>
  <si>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</si>
  <si>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</si>
  <si>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</si>
  <si>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</si>
  <si>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</si>
  <si>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</si>
  <si>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</si>
  <si>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</si>
  <si>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</si>
  <si>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</si>
  <si>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</si>
  <si>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</si>
  <si>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</si>
  <si>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</si>
  <si>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</si>
  <si>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</si>
  <si>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</si>
  <si>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</si>
  <si>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</si>
  <si>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</si>
  <si>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</si>
  <si>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</si>
  <si>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</si>
  <si>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</si>
  <si>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</si>
  <si>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</si>
  <si>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</si>
  <si>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</si>
  <si>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</si>
  <si>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</si>
  <si>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</si>
  <si>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</si>
  <si>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</si>
  <si>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</si>
  <si>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</si>
  <si>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</si>
  <si>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</si>
  <si>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</si>
  <si>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</si>
  <si>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</si>
  <si>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</si>
  <si>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</si>
  <si>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</si>
  <si>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</si>
  <si>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</si>
  <si>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</si>
  <si>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</si>
  <si>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</si>
  <si>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</si>
  <si>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</si>
  <si>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</si>
  <si>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</si>
  <si>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</si>
  <si>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</si>
  <si>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</si>
  <si>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</si>
  <si>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</si>
  <si>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</si>
  <si>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</si>
  <si>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</si>
  <si>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</si>
  <si>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</si>
  <si>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</si>
  <si>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</si>
  <si>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</si>
  <si>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</si>
  <si>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</si>
  <si>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</si>
  <si>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</si>
  <si>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</si>
  <si>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</si>
  <si>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</si>
  <si>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</si>
  <si>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</si>
  <si>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</si>
  <si>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</si>
  <si>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</si>
  <si>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</si>
  <si>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</si>
  <si>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</si>
  <si>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</si>
  <si>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</si>
  <si>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</si>
  <si>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</si>
  <si>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</si>
  <si>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</si>
  <si>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</si>
  <si>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</si>
  <si>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</si>
  <si>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</si>
  <si>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</si>
  <si>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</si>
  <si>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</si>
  <si>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</si>
  <si>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</si>
  <si>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</si>
  <si>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</si>
  <si>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</si>
  <si>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</si>
  <si>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</si>
  <si>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</si>
  <si>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</si>
  <si>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</si>
  <si>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</si>
  <si>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</si>
  <si>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</si>
  <si>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</si>
  <si>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</si>
  <si>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</si>
  <si>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</si>
  <si>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</si>
  <si>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</si>
  <si>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</si>
  <si>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</si>
  <si>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</si>
  <si>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</si>
  <si>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</si>
  <si>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</si>
  <si>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</si>
  <si>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</si>
  <si>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</si>
  <si>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</si>
  <si>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</si>
  <si>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</si>
  <si>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</si>
  <si>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</si>
  <si>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</si>
  <si>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</si>
  <si>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</si>
  <si>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</si>
  <si>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</si>
  <si>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</si>
  <si>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</si>
  <si>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</si>
  <si>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</si>
  <si>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</si>
  <si>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</si>
  <si>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</si>
  <si>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</si>
  <si>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</si>
  <si>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</si>
  <si>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</si>
  <si>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</si>
  <si>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</si>
  <si>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</si>
  <si>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</si>
  <si>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</si>
  <si>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</si>
  <si>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</si>
  <si>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</si>
  <si>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</si>
  <si>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</si>
  <si>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</si>
  <si>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</si>
  <si>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</si>
  <si>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</si>
  <si>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</si>
  <si>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</si>
  <si>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</si>
  <si>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</si>
  <si>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</si>
  <si>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</si>
  <si>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</si>
  <si>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</si>
  <si>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</si>
  <si>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</si>
  <si>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</si>
  <si>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</si>
  <si>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</si>
  <si>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</si>
  <si>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</si>
  <si>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</si>
  <si>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</si>
  <si>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</si>
  <si>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</si>
  <si>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</si>
  <si>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</si>
  <si>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</si>
  <si>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</si>
  <si>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</si>
  <si>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</si>
  <si>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</si>
  <si>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</si>
  <si>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</si>
  <si>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</si>
  <si>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</si>
  <si>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</si>
  <si>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</si>
  <si>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</si>
  <si>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</si>
  <si>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</si>
  <si>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</si>
  <si>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</si>
  <si>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</si>
  <si>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</si>
  <si>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</si>
  <si>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</si>
  <si>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</si>
  <si>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</si>
  <si>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</si>
  <si>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</si>
  <si>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</si>
  <si>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</si>
  <si>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</si>
  <si>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</si>
  <si>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</si>
  <si>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</si>
  <si>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</si>
  <si>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</si>
  <si>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</si>
  <si>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</si>
  <si>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</si>
  <si>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</si>
  <si>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</si>
  <si>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</si>
  <si>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</si>
  <si>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</si>
  <si>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</si>
  <si>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</si>
  <si>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</si>
  <si>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</si>
  <si>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</si>
  <si>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</si>
  <si>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</si>
  <si>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</si>
  <si>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</si>
  <si>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</si>
  <si>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</si>
  <si>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</si>
  <si>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</si>
  <si>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</si>
  <si>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</si>
  <si>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</si>
  <si>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</si>
  <si>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</si>
  <si>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</si>
  <si>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</si>
  <si>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</si>
  <si>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</si>
  <si>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</si>
  <si>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</si>
  <si>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</si>
  <si>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</si>
  <si>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</si>
  <si>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</si>
  <si>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</si>
  <si>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</si>
  <si>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</si>
  <si>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</si>
  <si>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</si>
  <si>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</si>
  <si>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</si>
  <si>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</si>
  <si>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</si>
  <si>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</si>
  <si>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</si>
  <si>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</si>
  <si>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</si>
  <si>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</si>
  <si>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</si>
  <si>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</si>
  <si>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</si>
  <si>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</si>
  <si>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</si>
  <si>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</si>
  <si>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</si>
  <si>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</si>
  <si>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</si>
  <si>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</si>
  <si>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</si>
  <si>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</si>
  <si>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</si>
  <si>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</si>
  <si>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</si>
  <si>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</si>
  <si>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</si>
  <si>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</si>
  <si>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</si>
  <si>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</si>
  <si>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</si>
  <si>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</si>
  <si>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</si>
  <si>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</si>
  <si>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</si>
  <si>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</si>
  <si>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</si>
  <si>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</si>
  <si>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</si>
  <si>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</si>
  <si>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</si>
  <si>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</si>
  <si>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</si>
  <si>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</si>
  <si>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</si>
  <si>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</si>
  <si>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</si>
  <si>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</si>
  <si>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</si>
  <si>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</si>
  <si>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</si>
  <si>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</si>
  <si>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</si>
  <si>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</si>
  <si>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</si>
  <si>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</si>
  <si>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</si>
  <si>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</si>
  <si>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</si>
  <si>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</si>
  <si>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</si>
  <si>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</si>
  <si>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</si>
  <si>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</si>
  <si>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</si>
  <si>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</si>
  <si>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</si>
  <si>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</si>
  <si>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</si>
  <si>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</si>
  <si>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</si>
  <si>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</si>
  <si>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</si>
  <si>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</si>
  <si>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</si>
  <si>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</si>
  <si>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</si>
  <si>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</si>
  <si>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</si>
  <si>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</si>
  <si>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</si>
  <si>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</si>
  <si>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</si>
  <si>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</si>
  <si>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</si>
  <si>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</si>
  <si>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</si>
  <si>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</si>
  <si>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</si>
  <si>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</si>
  <si>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</si>
  <si>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</si>
  <si>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</si>
  <si>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</si>
  <si>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</si>
  <si>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</si>
  <si>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</si>
  <si>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</si>
  <si>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</si>
  <si>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</si>
  <si>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</si>
  <si>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</si>
  <si>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</si>
  <si>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</si>
  <si>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</si>
  <si>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</si>
  <si>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</si>
  <si>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</si>
  <si>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</si>
  <si>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</si>
  <si>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</si>
  <si>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</si>
  <si>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</si>
  <si>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</si>
  <si>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</si>
  <si>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</si>
  <si>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</si>
  <si>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</si>
  <si>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</si>
  <si>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</si>
  <si>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</si>
  <si>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</si>
  <si>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</si>
  <si>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</si>
  <si>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</si>
  <si>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</si>
  <si>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</si>
  <si>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</si>
  <si>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</si>
  <si>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</si>
  <si>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</si>
  <si>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</si>
  <si>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</si>
  <si>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</si>
  <si>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</si>
  <si>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</si>
  <si>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</si>
  <si>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</si>
  <si>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</si>
  <si>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</si>
  <si>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</si>
  <si>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</si>
  <si>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</si>
  <si>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</si>
  <si>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</si>
  <si>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</si>
  <si>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</si>
  <si>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</si>
  <si>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</si>
  <si>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</si>
  <si>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</si>
  <si>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</si>
  <si>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</si>
  <si>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</si>
  <si>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</si>
  <si>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</si>
  <si>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</si>
  <si>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</si>
  <si>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</si>
  <si>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</si>
  <si>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</si>
  <si>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</si>
  <si>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</si>
  <si>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</si>
  <si>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</si>
  <si>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</si>
  <si>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</si>
  <si>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</si>
  <si>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</si>
  <si>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</si>
  <si>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</si>
  <si>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</si>
  <si>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</si>
  <si>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</si>
  <si>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</si>
  <si>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</si>
  <si>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</si>
  <si>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</si>
  <si>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</si>
  <si>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</si>
  <si>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</si>
  <si>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</si>
  <si>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</si>
  <si>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</si>
  <si>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</si>
  <si>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</si>
  <si>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</si>
  <si>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</si>
  <si>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</si>
  <si>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</si>
  <si>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</si>
  <si>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</si>
  <si>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</si>
  <si>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</si>
  <si>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</si>
  <si>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</si>
  <si>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</si>
  <si>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</si>
  <si>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</si>
  <si>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</si>
  <si>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</si>
  <si>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</si>
  <si>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</si>
  <si>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</si>
  <si>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</si>
  <si>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</si>
  <si>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</si>
  <si>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</si>
  <si>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</si>
  <si>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</si>
  <si>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</si>
  <si>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</si>
  <si>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</si>
  <si>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</si>
  <si>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</si>
  <si>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</si>
  <si>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</si>
  <si>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</si>
  <si>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</si>
  <si>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</si>
  <si>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</si>
  <si>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</si>
  <si>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</si>
  <si>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</si>
  <si>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</si>
  <si>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</si>
  <si>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</si>
  <si>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</si>
  <si>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</si>
  <si>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</si>
  <si>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</si>
  <si>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</si>
  <si>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</si>
  <si>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</si>
  <si>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</si>
  <si>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</si>
  <si>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</si>
  <si>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</si>
  <si>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</si>
  <si>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</si>
  <si>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</si>
  <si>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</si>
  <si>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</si>
  <si>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</si>
  <si>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</si>
  <si>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</si>
  <si>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</si>
  <si>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</si>
  <si>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</si>
  <si>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</si>
  <si>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</si>
  <si>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</si>
  <si>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</si>
  <si>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</si>
  <si>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</si>
  <si>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</si>
  <si>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</si>
  <si>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</si>
  <si>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</si>
  <si>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</si>
  <si>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</si>
  <si>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</si>
  <si>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</si>
  <si>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</si>
  <si>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</si>
  <si>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</si>
  <si>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</si>
  <si>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</si>
  <si>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</si>
  <si>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</si>
  <si>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</si>
  <si>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</si>
  <si>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</si>
  <si>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</si>
  <si>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</si>
  <si>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</si>
  <si>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</si>
  <si>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</si>
  <si>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</si>
  <si>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</si>
  <si>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</si>
  <si>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</si>
  <si>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</si>
  <si>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</si>
  <si>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</si>
  <si>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</si>
  <si>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</si>
  <si>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</si>
  <si>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</si>
  <si>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</si>
  <si>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</si>
  <si>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</si>
  <si>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</si>
  <si>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</si>
  <si>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</si>
  <si>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</si>
  <si>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</si>
  <si>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</si>
  <si>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</si>
  <si>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</si>
  <si>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</si>
  <si>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</si>
  <si>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</si>
  <si>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</si>
  <si>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</si>
  <si>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</si>
  <si>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</si>
  <si>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</si>
  <si>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</si>
  <si>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</si>
  <si>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</si>
  <si>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</si>
  <si>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</si>
  <si>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</si>
  <si>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</si>
  <si>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</si>
  <si>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</si>
  <si>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</si>
  <si>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</si>
  <si>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</si>
  <si>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</si>
  <si>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</si>
  <si>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</si>
  <si>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</si>
  <si>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</si>
  <si>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</si>
  <si>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</si>
  <si>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</si>
  <si>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</si>
  <si>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</si>
  <si>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</si>
  <si>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</si>
  <si>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</si>
  <si>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</si>
  <si>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</si>
  <si>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</si>
  <si>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</si>
  <si>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</si>
  <si>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</si>
  <si>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</si>
  <si>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</si>
  <si>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</si>
  <si>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</si>
  <si>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</si>
  <si>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</si>
  <si>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</si>
  <si>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</si>
  <si>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</si>
  <si>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</si>
  <si>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</si>
  <si>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</si>
  <si>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</si>
  <si>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</si>
  <si>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</si>
  <si>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</si>
  <si>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</si>
  <si>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</si>
  <si>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</si>
  <si>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</si>
  <si>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</si>
  <si>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</si>
  <si>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</si>
  <si>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</si>
  <si>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</si>
  <si>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</si>
  <si>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</si>
  <si>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</si>
  <si>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</si>
  <si>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</si>
  <si>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</si>
  <si>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</si>
  <si>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</si>
  <si>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</si>
  <si>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</si>
  <si>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</si>
  <si>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</si>
  <si>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</si>
  <si>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</si>
  <si>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</si>
  <si>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</si>
  <si>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</si>
  <si>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</si>
  <si>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</si>
  <si>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</si>
  <si>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</si>
  <si>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</si>
  <si>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</si>
  <si>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</si>
  <si>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</si>
  <si>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</si>
  <si>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</si>
  <si>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</si>
  <si>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</si>
  <si>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</si>
  <si>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</si>
  <si>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</si>
  <si>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</si>
  <si>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</si>
  <si>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</si>
  <si>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</si>
  <si>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</si>
  <si>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</si>
  <si>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</si>
  <si>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</si>
  <si>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</si>
  <si>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</si>
  <si>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</si>
  <si>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</si>
  <si>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</si>
  <si>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</si>
  <si>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</si>
  <si>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</si>
  <si>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</si>
  <si>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</si>
  <si>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</si>
  <si>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</si>
  <si>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</si>
  <si>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</si>
  <si>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</si>
  <si>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</si>
  <si>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</si>
  <si>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</si>
  <si>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</si>
  <si>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</si>
  <si>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</si>
  <si>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</si>
  <si>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</si>
  <si>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</si>
  <si>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</si>
  <si>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</si>
  <si>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</si>
  <si>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</si>
  <si>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</si>
  <si>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</si>
  <si>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</si>
  <si>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</si>
  <si>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</si>
  <si>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</si>
  <si>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</si>
  <si>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</si>
  <si>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</si>
  <si>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</si>
  <si>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</si>
  <si>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</si>
  <si>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</si>
  <si>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</si>
  <si>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</si>
  <si>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</si>
  <si>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</si>
  <si>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</si>
  <si>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</si>
  <si>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</si>
  <si>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</si>
  <si>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</si>
  <si>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</si>
  <si>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</si>
  <si>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</si>
  <si>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</si>
  <si>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</si>
  <si>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</si>
  <si>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</si>
  <si>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</si>
  <si>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</si>
  <si>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</si>
  <si>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</si>
  <si>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</si>
  <si>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</si>
  <si>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</si>
  <si>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</si>
  <si>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</si>
  <si>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</si>
  <si>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</si>
  <si>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</si>
  <si>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</si>
  <si>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</si>
  <si>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</si>
  <si>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</si>
  <si>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</si>
  <si>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</si>
  <si>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</si>
  <si>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</si>
  <si>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</si>
  <si>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</si>
  <si>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</si>
  <si>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</si>
  <si>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</si>
  <si>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</si>
  <si>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</si>
  <si>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</si>
  <si>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</si>
  <si>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</si>
  <si>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</si>
  <si>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</si>
  <si>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</si>
  <si>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</si>
  <si>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</si>
  <si>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</si>
  <si>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</si>
  <si>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</si>
  <si>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</si>
  <si>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</si>
  <si>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</si>
  <si>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</si>
  <si>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</si>
  <si>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</si>
  <si>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</si>
  <si>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</si>
  <si>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</si>
  <si>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</si>
  <si>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</si>
  <si>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</si>
  <si>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</si>
  <si>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</si>
  <si>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</si>
  <si>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</si>
  <si>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</si>
  <si>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</si>
  <si>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</si>
  <si>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</si>
  <si>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</si>
  <si>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</si>
  <si>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</si>
  <si>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</si>
  <si>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</si>
  <si>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</si>
  <si>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</si>
  <si>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</si>
  <si>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</si>
  <si>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</si>
  <si>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</si>
  <si>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</si>
  <si>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</si>
  <si>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</si>
  <si>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</si>
  <si>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</si>
  <si>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</si>
  <si>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</si>
  <si>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</si>
  <si>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</si>
  <si>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</si>
  <si>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</si>
  <si>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</si>
  <si>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</si>
  <si>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</si>
  <si>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</si>
  <si>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</si>
  <si>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</si>
  <si>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</si>
  <si>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</si>
  <si>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</si>
  <si>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</si>
  <si>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</si>
  <si>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</si>
  <si>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</si>
  <si>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</si>
  <si>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</si>
  <si>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</si>
  <si>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</si>
  <si>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</si>
  <si>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</si>
  <si>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</si>
  <si>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</si>
  <si>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</si>
  <si>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</si>
  <si>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</si>
  <si>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</si>
  <si>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</si>
  <si>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</si>
  <si>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</si>
  <si>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</si>
  <si>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</si>
  <si>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</si>
  <si>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</si>
  <si>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</si>
  <si>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</si>
  <si>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</si>
  <si>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</si>
  <si>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</si>
  <si>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</si>
  <si>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</si>
  <si>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</si>
  <si>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</si>
  <si>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</si>
  <si>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</si>
  <si>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</si>
  <si>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</si>
  <si>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</si>
  <si>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</si>
  <si>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</si>
  <si>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</si>
  <si>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</si>
  <si>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</si>
  <si>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</si>
  <si>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</si>
  <si>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</si>
  <si>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</si>
  <si>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</si>
  <si>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</si>
  <si>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</si>
  <si>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</si>
  <si>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</si>
  <si>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</si>
  <si>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</si>
  <si>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</si>
  <si>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</si>
  <si>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</si>
  <si>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</si>
  <si>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</si>
  <si>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</si>
  <si>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</si>
  <si>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</si>
  <si>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</si>
  <si>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</si>
  <si>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</si>
  <si>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</si>
  <si>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</si>
  <si>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</si>
  <si>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</si>
  <si>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</si>
  <si>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</si>
  <si>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</si>
  <si>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</si>
  <si>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</si>
  <si>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</si>
  <si>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</si>
  <si>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</si>
  <si>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</si>
  <si>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</si>
  <si>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</si>
  <si>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</si>
  <si>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</si>
  <si>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</si>
  <si>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</si>
  <si>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</si>
  <si>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</si>
  <si>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</si>
  <si>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</si>
  <si>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</si>
  <si>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</si>
  <si>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</si>
  <si>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</si>
  <si>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</si>
  <si>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</si>
  <si>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</si>
  <si>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</si>
  <si>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</si>
  <si>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</si>
  <si>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</si>
  <si>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</si>
  <si>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</si>
  <si>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</si>
  <si>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</si>
  <si>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</si>
  <si>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</si>
  <si>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</si>
  <si>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</si>
  <si>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</si>
  <si>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</si>
  <si>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</si>
  <si>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</si>
  <si>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</si>
  <si>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</si>
  <si>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</si>
  <si>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</si>
  <si>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</si>
  <si>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</si>
  <si>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</si>
  <si>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</si>
  <si>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</si>
  <si>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</si>
  <si>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</si>
  <si>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</si>
  <si>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</si>
  <si>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</si>
  <si>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</si>
  <si>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</si>
  <si>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</si>
  <si>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</si>
  <si>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</si>
  <si>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</si>
  <si>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</si>
  <si>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</si>
  <si>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</si>
  <si>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</si>
  <si>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</si>
  <si>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</si>
  <si>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</si>
  <si>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</si>
  <si>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</si>
  <si>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</si>
  <si>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</si>
  <si>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</si>
  <si>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</si>
  <si>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</si>
  <si>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</si>
  <si>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</si>
  <si>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</si>
  <si>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</si>
  <si>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</si>
  <si>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</si>
  <si>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</si>
  <si>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</si>
  <si>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</si>
  <si>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</si>
  <si>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</si>
  <si>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</si>
  <si>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</si>
  <si>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</si>
  <si>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</si>
  <si>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</si>
  <si>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</si>
  <si>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</si>
  <si>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</si>
  <si>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</si>
  <si>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</si>
  <si>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</si>
  <si>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</si>
  <si>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</si>
  <si>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</si>
  <si>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</si>
  <si>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</si>
  <si>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</si>
  <si>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</si>
  <si>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</si>
  <si>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</si>
  <si>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</si>
  <si>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</si>
  <si>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</si>
  <si>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</si>
  <si>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</si>
  <si>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</si>
  <si>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</si>
  <si>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</si>
  <si>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</si>
  <si>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</si>
  <si>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</si>
  <si>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</si>
  <si>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</si>
  <si>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</si>
  <si>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</si>
  <si>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</si>
  <si>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</si>
  <si>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</si>
  <si>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</si>
  <si>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</si>
  <si>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</si>
  <si>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</si>
  <si>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</si>
  <si>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</si>
  <si>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</si>
  <si>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</si>
  <si>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</si>
  <si>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</si>
  <si>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</si>
  <si>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</si>
  <si>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</si>
  <si>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</si>
  <si>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</si>
  <si>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</si>
  <si>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</si>
  <si>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</si>
  <si>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</si>
  <si>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</si>
  <si>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</si>
  <si>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</si>
  <si>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</si>
  <si>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</si>
  <si>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</si>
  <si>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</si>
  <si>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</si>
  <si>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</si>
  <si>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</si>
  <si>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</si>
  <si>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</si>
  <si>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</si>
  <si>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</si>
  <si>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</si>
  <si>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</si>
  <si>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</si>
  <si>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</si>
  <si>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</si>
  <si>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</si>
  <si>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</si>
  <si>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</si>
  <si>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</si>
  <si>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</si>
  <si>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</si>
  <si>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</si>
  <si>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</si>
  <si>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</si>
  <si>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</si>
  <si>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</si>
  <si>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</si>
  <si>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</si>
  <si>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</si>
  <si>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</si>
  <si>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</si>
  <si>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</si>
  <si>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</si>
  <si>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</si>
  <si>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</si>
  <si>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</si>
  <si>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</si>
  <si>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</si>
  <si>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</si>
  <si>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</si>
  <si>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</si>
  <si>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</si>
  <si>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</si>
  <si>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</si>
  <si>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</si>
  <si>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</si>
  <si>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</si>
  <si>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</si>
  <si>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</si>
  <si>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</si>
  <si>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</si>
  <si>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</si>
  <si>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</si>
  <si>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</si>
  <si>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</si>
  <si>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</si>
  <si>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</si>
  <si>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</si>
  <si>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</si>
  <si>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</si>
  <si>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</si>
  <si>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</si>
  <si>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</si>
  <si>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</si>
  <si>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</si>
  <si>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</si>
  <si>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</si>
  <si>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</si>
  <si>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</si>
  <si>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</si>
  <si>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</si>
  <si>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</si>
  <si>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</si>
  <si>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</si>
  <si>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</si>
  <si>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</si>
  <si>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</si>
  <si>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</si>
  <si>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</si>
  <si>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</si>
  <si>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</si>
  <si>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</si>
  <si>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</si>
  <si>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</si>
  <si>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</si>
  <si>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</si>
  <si>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</si>
  <si>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</si>
  <si>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</si>
  <si>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</si>
  <si>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</si>
  <si>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</si>
  <si>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</si>
  <si>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</si>
  <si>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</si>
  <si>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</si>
  <si>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</si>
  <si>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</si>
  <si>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</si>
  <si>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</si>
  <si>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</si>
  <si>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</si>
  <si>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</si>
  <si>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</si>
  <si>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</si>
  <si>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</si>
  <si>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</si>
  <si>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</si>
  <si>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</si>
  <si>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</si>
  <si>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</si>
  <si>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</si>
  <si>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</si>
  <si>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</si>
  <si>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</si>
  <si>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</si>
  <si>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</si>
  <si>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</si>
  <si>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</si>
  <si>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</si>
  <si>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</si>
  <si>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</si>
  <si>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</si>
  <si>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</si>
  <si>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</si>
  <si>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</si>
  <si>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</si>
  <si>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</si>
  <si>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</si>
  <si>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</si>
  <si>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</si>
  <si>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</si>
  <si>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</si>
  <si>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</si>
  <si>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</si>
  <si>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</si>
  <si>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</si>
  <si>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</si>
  <si>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</si>
  <si>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</si>
  <si>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</si>
  <si>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</si>
  <si>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</si>
  <si>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</si>
  <si>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</si>
  <si>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</si>
  <si>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</si>
  <si>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</si>
  <si>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</si>
  <si>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</si>
  <si>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</si>
  <si>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</si>
  <si>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</si>
  <si>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</si>
  <si>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</si>
  <si>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</si>
  <si>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</si>
  <si>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</si>
  <si>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</si>
  <si>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</si>
  <si>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</si>
  <si>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</si>
  <si>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</si>
  <si>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</si>
  <si>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</si>
  <si>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</si>
  <si>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</si>
  <si>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</si>
  <si>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</si>
  <si>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</si>
  <si>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</si>
  <si>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</si>
  <si>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</si>
  <si>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</si>
  <si>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</si>
  <si>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</si>
  <si>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</si>
  <si>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</si>
  <si>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</si>
  <si>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</si>
  <si>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</si>
  <si>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</si>
  <si>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</si>
  <si>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</si>
  <si>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</si>
  <si>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</si>
  <si>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</si>
  <si>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</si>
  <si>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</si>
  <si>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</si>
  <si>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</si>
  <si>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</si>
  <si>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</si>
  <si>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</si>
  <si>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</si>
  <si>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</si>
  <si>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</si>
  <si>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</si>
  <si>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</si>
  <si>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</si>
  <si>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</si>
  <si>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</si>
  <si>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</si>
  <si>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</si>
  <si>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</si>
  <si>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</si>
  <si>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</si>
  <si>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</si>
  <si>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</si>
  <si>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</si>
  <si>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</si>
  <si>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</si>
  <si>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</si>
  <si>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</si>
  <si>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</si>
  <si>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</si>
  <si>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</si>
  <si>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</si>
  <si>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</si>
  <si>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</si>
  <si>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</si>
  <si>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</si>
  <si>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</si>
  <si>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</si>
  <si>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</si>
  <si>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</si>
  <si>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</si>
  <si>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</si>
  <si>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</si>
  <si>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</si>
  <si>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</si>
  <si>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</si>
  <si>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</si>
  <si>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</si>
  <si>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</si>
  <si>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</si>
  <si>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</si>
  <si>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</si>
  <si>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</si>
  <si>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</si>
  <si>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</si>
  <si>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</si>
  <si>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</si>
  <si>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</si>
  <si>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</si>
  <si>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</si>
  <si>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</si>
  <si>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</si>
  <si>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</si>
  <si>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</si>
  <si>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</si>
  <si>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</si>
  <si>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</si>
  <si>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</si>
  <si>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</si>
  <si>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</si>
  <si>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</si>
  <si>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</si>
  <si>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</si>
  <si>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</si>
  <si>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</si>
  <si>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</si>
  <si>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</si>
  <si>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</si>
  <si>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</si>
  <si>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</si>
  <si>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</si>
  <si>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</si>
  <si>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</si>
  <si>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</si>
  <si>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</si>
  <si>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</si>
  <si>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</si>
  <si>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</si>
  <si>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</si>
  <si>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</si>
  <si>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</si>
  <si>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</si>
  <si>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</si>
  <si>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</si>
  <si>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</si>
  <si>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</si>
  <si>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</si>
  <si>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</si>
  <si>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</si>
  <si>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</si>
  <si>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</si>
  <si>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</si>
  <si>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</si>
  <si>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</si>
  <si>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</si>
  <si>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</si>
  <si>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</si>
  <si>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</si>
  <si>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</si>
  <si>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</si>
  <si>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</si>
  <si>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</si>
  <si>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</si>
  <si>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</si>
  <si>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</si>
  <si>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</si>
  <si>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</si>
  <si>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</si>
  <si>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</si>
  <si>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</si>
  <si>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</si>
  <si>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</si>
  <si>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</si>
  <si>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</si>
  <si>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</si>
  <si>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</si>
  <si>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</si>
  <si>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</si>
  <si>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</si>
  <si>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</si>
  <si>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</si>
  <si>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</si>
  <si>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</si>
  <si>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</si>
  <si>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</si>
  <si>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</si>
  <si>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</si>
  <si>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</si>
  <si>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</si>
  <si>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</si>
  <si>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</si>
  <si>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</si>
  <si>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</si>
  <si>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</si>
  <si>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</si>
  <si>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</si>
  <si>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</si>
  <si>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</si>
  <si>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</si>
  <si>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</si>
  <si>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</si>
  <si>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</si>
  <si>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</si>
  <si>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</si>
  <si>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</si>
  <si>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</si>
  <si>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</si>
  <si>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</si>
  <si>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</si>
  <si>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</si>
  <si>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</si>
  <si>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</si>
  <si>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</si>
  <si>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</si>
  <si>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</si>
  <si>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</si>
  <si>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</si>
  <si>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</si>
  <si>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</si>
  <si>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</si>
  <si>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</si>
  <si>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</si>
  <si>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</si>
  <si>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</si>
  <si>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</si>
  <si>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</si>
  <si>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</si>
  <si>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</si>
  <si>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</si>
  <si>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</si>
  <si>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</si>
  <si>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</si>
  <si>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</si>
  <si>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</si>
  <si>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</si>
  <si>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</si>
  <si>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</si>
  <si>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</si>
  <si>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</si>
  <si>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</si>
  <si>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</si>
  <si>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</si>
  <si>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</si>
  <si>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</si>
  <si>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</si>
  <si>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</si>
  <si>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</si>
  <si>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</si>
  <si>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</si>
  <si>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</si>
  <si>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</si>
  <si>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</si>
  <si>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</si>
  <si>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</si>
  <si>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</si>
  <si>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</si>
  <si>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</si>
  <si>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</si>
  <si>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</si>
  <si>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</si>
  <si>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</si>
  <si>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</si>
  <si>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</si>
  <si>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</si>
  <si>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</si>
  <si>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</si>
  <si>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</si>
  <si>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</si>
  <si>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</si>
  <si>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</si>
  <si>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</si>
  <si>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</si>
  <si>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</si>
  <si>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</si>
  <si>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</si>
  <si>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</si>
  <si>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</si>
  <si>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</si>
  <si>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</si>
  <si>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</si>
  <si>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</si>
  <si>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</si>
  <si>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</si>
  <si>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</si>
  <si>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</si>
  <si>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</si>
  <si>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</si>
  <si>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</si>
  <si>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</si>
  <si>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</si>
  <si>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</si>
  <si>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</si>
  <si>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</si>
  <si>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</si>
  <si>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</si>
  <si>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</si>
  <si>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</si>
  <si>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</si>
  <si>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</si>
  <si>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</si>
  <si>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</si>
  <si>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</si>
  <si>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</si>
  <si>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</si>
  <si>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</si>
  <si>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</si>
  <si>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</si>
  <si>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</si>
  <si>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</si>
  <si>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</si>
  <si>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</si>
  <si>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</si>
  <si>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</si>
  <si>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</si>
  <si>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</si>
  <si>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</si>
  <si>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</si>
  <si>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</si>
  <si>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</si>
  <si>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</si>
  <si>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</si>
  <si>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</si>
  <si>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</si>
  <si>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</si>
  <si>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</si>
  <si>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</si>
  <si>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</si>
  <si>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</si>
  <si>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</si>
  <si>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</si>
  <si>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</si>
  <si>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</si>
  <si>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</si>
  <si>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</si>
  <si>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</si>
  <si>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</si>
  <si>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</si>
  <si>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</si>
  <si>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</si>
  <si>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</si>
  <si>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</si>
  <si>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</si>
  <si>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</si>
  <si>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</si>
  <si>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</si>
  <si>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</si>
  <si>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</si>
  <si>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</si>
  <si>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</si>
  <si>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</si>
  <si>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</si>
  <si>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</si>
  <si>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</si>
  <si>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</si>
  <si>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</si>
  <si>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</si>
  <si>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</si>
  <si>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</si>
  <si>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</si>
  <si>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</si>
  <si>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</si>
  <si>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</si>
  <si>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</si>
  <si>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</si>
  <si>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</si>
  <si>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</si>
  <si>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</si>
  <si>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</si>
  <si>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</si>
  <si>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</si>
  <si>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</si>
  <si>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</si>
  <si>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</si>
  <si>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</si>
  <si>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</si>
  <si>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</si>
  <si>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</si>
  <si>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</si>
  <si>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</si>
  <si>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</si>
  <si>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</si>
  <si>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</si>
  <si>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</si>
  <si>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</si>
  <si>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</si>
  <si>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</si>
  <si>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</si>
  <si>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</si>
  <si>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</si>
  <si>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</si>
  <si>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</si>
  <si>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</si>
  <si>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</si>
  <si>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</si>
  <si>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</si>
  <si>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</si>
  <si>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</si>
  <si>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</si>
  <si>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</si>
  <si>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</si>
  <si>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</si>
  <si>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</si>
  <si>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</si>
  <si>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</si>
  <si>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</si>
  <si>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</si>
  <si>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</si>
  <si>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</si>
  <si>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</si>
  <si>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</si>
  <si>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</si>
  <si>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</si>
  <si>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</si>
  <si>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</si>
  <si>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</si>
  <si>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</si>
  <si>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</si>
  <si>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</si>
  <si>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</si>
  <si>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</si>
  <si>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</si>
  <si>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</si>
  <si>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</si>
  <si>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</si>
  <si>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</si>
  <si>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</si>
  <si>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</si>
  <si>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</si>
  <si>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</si>
  <si>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</si>
  <si>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</si>
  <si>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</si>
  <si>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</si>
  <si>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</si>
  <si>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</si>
  <si>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</si>
  <si>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</si>
  <si>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</si>
  <si>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</si>
  <si>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</si>
  <si>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</si>
  <si>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</si>
  <si>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</si>
  <si>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</si>
  <si>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</si>
  <si>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</si>
  <si>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</si>
  <si>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</si>
  <si>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</si>
  <si>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</si>
  <si>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</si>
  <si>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</si>
  <si>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</si>
  <si>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</si>
  <si>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</si>
  <si>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</si>
  <si>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</si>
  <si>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</si>
  <si>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</si>
  <si>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</si>
  <si>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</si>
  <si>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</si>
  <si>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</si>
  <si>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</si>
  <si>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</si>
  <si>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</si>
  <si>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</si>
  <si>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</si>
  <si>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</si>
  <si>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</si>
  <si>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</si>
  <si>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</si>
  <si>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</si>
  <si>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</si>
  <si>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</si>
  <si>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</si>
  <si>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</si>
  <si>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</si>
  <si>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</si>
  <si>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</si>
  <si>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</si>
  <si>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</si>
  <si>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</si>
  <si>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</si>
  <si>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</si>
  <si>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</si>
  <si>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</si>
  <si>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</si>
  <si>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</si>
  <si>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</si>
  <si>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</si>
  <si>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</si>
  <si>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</si>
  <si>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</si>
  <si>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</si>
  <si>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</si>
  <si>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</si>
  <si>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</si>
  <si>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</si>
  <si>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</si>
  <si>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</si>
  <si>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</si>
  <si>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</si>
  <si>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</si>
  <si>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</si>
  <si>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</si>
  <si>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</si>
  <si>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</si>
  <si>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</si>
  <si>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</si>
  <si>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</si>
  <si>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</si>
  <si>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</si>
  <si>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</si>
  <si>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</si>
  <si>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</si>
  <si>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</si>
  <si>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</si>
  <si>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</si>
  <si>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</si>
  <si>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</si>
  <si>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</si>
  <si>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</si>
  <si>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</si>
  <si>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</si>
  <si>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</si>
  <si>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</si>
  <si>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</si>
  <si>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</si>
  <si>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</si>
  <si>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</si>
  <si>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</si>
  <si>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</si>
  <si>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</si>
  <si>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</si>
  <si>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</si>
  <si>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</si>
  <si>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</si>
  <si>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</si>
  <si>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</si>
  <si>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</si>
  <si>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</si>
  <si>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</si>
  <si>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</si>
  <si>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</si>
  <si>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</si>
  <si>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</si>
  <si>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</si>
  <si>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</si>
  <si>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</si>
  <si>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</si>
  <si>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</si>
  <si>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</si>
  <si>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</si>
  <si>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</si>
  <si>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</si>
  <si>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</si>
  <si>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</si>
  <si>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</si>
  <si>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</si>
  <si>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</si>
  <si>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</si>
  <si>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</si>
  <si>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</si>
  <si>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</si>
  <si>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</si>
  <si>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</si>
  <si>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</si>
  <si>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</si>
  <si>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</si>
  <si>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</si>
  <si>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</si>
  <si>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</si>
  <si>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</si>
  <si>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</si>
  <si>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</si>
  <si>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</si>
  <si>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</si>
  <si>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</si>
  <si>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</si>
  <si>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</si>
  <si>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</si>
  <si>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</si>
  <si>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</si>
  <si>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</si>
  <si>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</si>
  <si>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</si>
  <si>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</si>
  <si>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</si>
  <si>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</si>
  <si>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</si>
  <si>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</si>
  <si>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</si>
  <si>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</si>
  <si>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</si>
  <si>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</si>
  <si>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</si>
  <si>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</si>
  <si>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</si>
  <si>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</si>
  <si>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</si>
  <si>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</si>
  <si>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</si>
  <si>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</si>
  <si>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</si>
  <si>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</si>
  <si>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</si>
  <si>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</si>
  <si>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</si>
  <si>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</si>
  <si>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</si>
  <si>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</si>
  <si>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</si>
  <si>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</si>
  <si>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</si>
  <si>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</si>
  <si>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</si>
  <si>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</si>
  <si>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</si>
  <si>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</si>
  <si>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</si>
  <si>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</si>
  <si>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</si>
  <si>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</si>
  <si>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</si>
  <si>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</si>
  <si>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</si>
  <si>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</si>
  <si>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</si>
  <si>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</si>
  <si>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</si>
  <si>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</si>
  <si>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</si>
  <si>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</si>
  <si>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</si>
  <si>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</si>
  <si>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</si>
  <si>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</si>
  <si>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</si>
  <si>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</si>
  <si>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</si>
  <si>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</si>
  <si>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</si>
  <si>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</si>
  <si>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</si>
  <si>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</si>
  <si>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</si>
  <si>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</si>
  <si>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</si>
  <si>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</si>
  <si>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</si>
  <si>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</si>
  <si>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</si>
  <si>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</si>
  <si>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</si>
  <si>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</si>
  <si>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</si>
  <si>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</si>
  <si>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</si>
  <si>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</si>
  <si>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</si>
  <si>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</si>
  <si>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</si>
  <si>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</si>
  <si>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</si>
  <si>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</si>
  <si>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</si>
  <si>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</si>
  <si>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</si>
  <si>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</si>
  <si>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</si>
  <si>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</si>
  <si>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</si>
  <si>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</si>
  <si>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</si>
  <si>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</si>
  <si>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</si>
  <si>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</si>
  <si>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</si>
  <si>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</si>
  <si>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</si>
  <si>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</si>
  <si>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</si>
  <si>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</si>
  <si>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</si>
  <si>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</si>
  <si>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</si>
  <si>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</si>
  <si>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</si>
  <si>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</si>
  <si>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</si>
  <si>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</si>
  <si>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</si>
  <si>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</si>
  <si>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</si>
  <si>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</si>
  <si>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</si>
  <si>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</si>
  <si>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</si>
  <si>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</si>
  <si>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</si>
  <si>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</si>
  <si>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</si>
  <si>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</si>
  <si>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</si>
  <si>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</si>
  <si>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</si>
  <si>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</si>
  <si>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</si>
  <si>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</si>
  <si>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</si>
  <si>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</si>
  <si>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</si>
  <si>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</si>
  <si>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</si>
  <si>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</si>
  <si>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</si>
  <si>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</si>
  <si>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</si>
  <si>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</si>
  <si>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</si>
  <si>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</si>
  <si>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</si>
  <si>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</si>
  <si>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</si>
  <si>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</si>
  <si>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</si>
  <si>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</si>
  <si>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</si>
  <si>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</si>
  <si>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</si>
  <si>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</si>
  <si>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</si>
  <si>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</si>
  <si>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</si>
  <si>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</si>
  <si>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</si>
  <si>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</si>
  <si>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</si>
  <si>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</si>
  <si>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</si>
  <si>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</si>
  <si>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</si>
  <si>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</si>
  <si>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</si>
  <si>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</si>
  <si>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</si>
  <si>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</si>
  <si>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</si>
  <si>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</si>
  <si>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</si>
  <si>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</si>
  <si>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</si>
  <si>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</si>
  <si>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</si>
  <si>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</si>
  <si>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</si>
  <si>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</si>
  <si>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</si>
  <si>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</si>
  <si>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</si>
  <si>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</si>
  <si>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</si>
  <si>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</si>
  <si>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</si>
  <si>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</si>
  <si>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</si>
  <si>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</si>
  <si>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</si>
  <si>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</si>
  <si>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</si>
  <si>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</si>
  <si>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</si>
  <si>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</si>
  <si>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</si>
  <si>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</si>
  <si>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</si>
  <si>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</si>
  <si>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</si>
  <si>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</si>
  <si>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</si>
  <si>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</si>
  <si>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2021-47-10001249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</si>
  <si>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</si>
  <si>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Institución Educativa Departamental “LUIS CARLOS GALAN SARMIENTO”</t>
  </si>
  <si>
    <t>Institución Educativa Departamental “MARIA ALFARO DE OSPINO”</t>
  </si>
  <si>
    <t>ALCALDIA DISTRITO ESPECIAL INDUSTRIAL Y PORTUARIO BARRANQUILLA</t>
  </si>
  <si>
    <t>001-2014</t>
  </si>
  <si>
    <t>003-2015</t>
  </si>
  <si>
    <t>002-2014</t>
  </si>
  <si>
    <t>004-2015</t>
  </si>
  <si>
    <t>005-2016</t>
  </si>
  <si>
    <t>CD-012020001495</t>
  </si>
  <si>
    <t>Aunar esfuerzos para brindar atención integral a quince  (15) niños y niñas, menores de seis (6) años, pertenecientes a la población vulnerable del Barrio Luis Carlos Galán Sarmiento de Plato Magdalena, seleccionados entre la población matriculada en el nivel de preescolar de la Institución "LUIS CARLOS GALAN SARMIENTO",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</si>
  <si>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veintiún (21) niños y niñas, menores de seis (6) años, pertenecientes a la población vulnerable del Barrio Luis Carlos Galán Sarmiento de Plato Magdalena, seleccionados entre la población matriculada en el nivel de preescolar de la Institución "LUIS CARLOS GALAN SARMIENTO",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</si>
  <si>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veinticinco (25)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</si>
  <si>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veintisiete (27)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</si>
  <si>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veintIdos (22)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</si>
  <si>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La prestacion de servicios de apoyo a la gestion para la atencion en educacion inicial a la primera infancia, en el marco de la "Politica de estado para el desarrollo integral de la primera infancia de cero a siempre".</t>
  </si>
  <si>
    <t>160-2020</t>
  </si>
  <si>
    <t>172-2020</t>
  </si>
  <si>
    <t>ICBF-CA-152-2020-MAG</t>
  </si>
  <si>
    <t>0198-2020</t>
  </si>
  <si>
    <t>PRESTAR LOS SERVICIOS DE EDUCACIÒN INICIAL EN EL MARCO DE LA ATENCIÒN INTEGRAL EN CENTROS DE DESARROLLO INFANTIL - CDI DE CONFORMIDAD CON EL MANUAL OPERATIVO DE LA MODALIDAD INSTITUCIONAL, EL LINEAMIENTO TÈCNICO PARA LA ATENCIÒN A LA PRIMERA INFANCIA Y LAS DIRECTRICES ESTABLECIDAS POR EL ICBF, EN ARMONÌA CON LA POLÌTICA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</si>
  <si>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</si>
  <si>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y Centro de Desarrollo Infantil- CDI, de conformidad con el Manuales Operativo de la Familiar e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</si>
  <si>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</si>
  <si>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WENDY PAOLA LENGUA CELEDON</t>
  </si>
  <si>
    <t>WENDY LENGUA CELEDON</t>
  </si>
  <si>
    <t>CARRERA 14 #8-61 LOCAL 1</t>
  </si>
  <si>
    <t>3104032481</t>
  </si>
  <si>
    <t>corservimos2010@gmail.com</t>
  </si>
  <si>
    <t>Aunar esfuerzos para brindar atención integral a treinta  (30) niños y niñas, menores de seis (5) años, pertenecientes a la población vulnerable del Barrio Luis Carlos Galán Sarmiento de Plato Magdalena, seleccionados entre la población matriculada en el nivel de preescolar de la Institución "LUIS CARLOS GALAN SARMIENTO", que presentan bajo rendimiento académico.</t>
  </si>
  <si>
    <t>Aunar esfuerzos para brindar atención integral a veinte (20) niños y niñas, menores de seis (5) años, pertenecientes a la población vulnerable del Barrio Luis Carlos Galán Sarmiento de Plato Magdalena, seleccionados entre la población matriculada en el nivel de preescolar de la Institución "LUIS CARLOS GALAN SARMIENTO", que presentan bajo rendimiento académico.</t>
  </si>
  <si>
    <t>Aunar esfuerzos para brindar atención integral a veintres (23) niños y niñas, menores de seis (5)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</si>
  <si>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LGS-001-2019</t>
  </si>
  <si>
    <t>LGS-001-2018</t>
  </si>
  <si>
    <t>002-2017</t>
  </si>
  <si>
    <t>001-2013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</si>
</sst>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85" zoomScaleNormal="85" zoomScaleSheetLayoutView="40" zoomScalePageLayoutView="40" workbookViewId="0">
      <selection activeCell="N118" sqref="N11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2653</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2676</v>
      </c>
      <c r="D15" s="35"/>
      <c r="E15" s="35"/>
      <c r="F15" s="5"/>
      <c r="G15" s="32" t="s">
        <v>1168</v>
      </c>
      <c r="H15" s="103" t="s">
        <v>711</v>
      </c>
      <c r="I15" s="32" t="s">
        <v>2624</v>
      </c>
      <c r="J15" s="108" t="s">
        <v>2626</v>
      </c>
      <c r="L15" s="205" t="s">
        <v>8</v>
      </c>
      <c r="M15" s="205"/>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900764738</v>
      </c>
      <c r="C20" s="5"/>
      <c r="D20" s="73"/>
      <c r="E20" s="5"/>
      <c r="F20" s="5"/>
      <c r="G20" s="5"/>
      <c r="H20" s="182"/>
      <c r="I20" s="145" t="s">
        <v>711</v>
      </c>
      <c r="J20" s="146" t="s">
        <v>729</v>
      </c>
      <c r="K20" s="147">
        <v>4880387217</v>
      </c>
      <c r="L20" s="148"/>
      <c r="M20" s="148">
        <v>44561</v>
      </c>
      <c r="N20" s="131">
        <f>+(M20-L20)/30</f>
        <v>1485.3666666666666</v>
      </c>
      <c r="O20" s="134"/>
      <c r="U20" s="130"/>
      <c r="V20" s="105">
        <f ca="1">NOW()</f>
        <v>44193.636824421294</v>
      </c>
      <c r="W20" s="105">
        <f ca="1">NOW()</f>
        <v>44193.636824421294</v>
      </c>
    </row>
    <row r="21" spans="1:23" ht="30" customHeight="1" outlineLevel="1" x14ac:dyDescent="0.25">
      <c r="A21" s="9"/>
      <c r="B21" s="71"/>
      <c r="C21" s="5"/>
      <c r="D21" s="5"/>
      <c r="E21" s="5"/>
      <c r="F21" s="5"/>
      <c r="G21" s="5"/>
      <c r="H21" s="70"/>
      <c r="I21" s="145" t="s">
        <v>711</v>
      </c>
      <c r="J21" s="146" t="s">
        <v>738</v>
      </c>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CORPORACION PARA EL SERVICIO DE DESARROLLO SOCIAL DE LAS CUMUNIDADES</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2677</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36" t="s">
        <v>4</v>
      </c>
      <c r="B43" s="237"/>
      <c r="C43" s="237"/>
      <c r="D43" s="237"/>
      <c r="E43" s="237"/>
      <c r="F43" s="237"/>
      <c r="G43" s="237"/>
      <c r="H43" s="237"/>
      <c r="I43" s="237"/>
      <c r="J43" s="237"/>
      <c r="K43" s="237"/>
      <c r="L43" s="237"/>
      <c r="M43" s="237"/>
      <c r="N43" s="237"/>
      <c r="O43" s="238"/>
      <c r="P43" s="76"/>
    </row>
    <row r="44" spans="1:16" ht="15" customHeight="1" x14ac:dyDescent="0.25">
      <c r="A44" s="239" t="s">
        <v>2654</v>
      </c>
      <c r="B44" s="240"/>
      <c r="C44" s="240"/>
      <c r="D44" s="240"/>
      <c r="E44" s="240"/>
      <c r="F44" s="240"/>
      <c r="G44" s="240"/>
      <c r="H44" s="240"/>
      <c r="I44" s="240"/>
      <c r="J44" s="240"/>
      <c r="K44" s="240"/>
      <c r="L44" s="240"/>
      <c r="M44" s="240"/>
      <c r="N44" s="240"/>
      <c r="O44" s="241"/>
    </row>
    <row r="45" spans="1:16" x14ac:dyDescent="0.25">
      <c r="A45" s="242"/>
      <c r="B45" s="243"/>
      <c r="C45" s="243"/>
      <c r="D45" s="243"/>
      <c r="E45" s="243"/>
      <c r="F45" s="243"/>
      <c r="G45" s="243"/>
      <c r="H45" s="243"/>
      <c r="I45" s="243"/>
      <c r="J45" s="243"/>
      <c r="K45" s="243"/>
      <c r="L45" s="243"/>
      <c r="M45" s="243"/>
      <c r="N45" s="243"/>
      <c r="O45" s="24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1" t="s">
        <v>2678</v>
      </c>
      <c r="C48" s="112" t="s">
        <v>31</v>
      </c>
      <c r="D48" s="117" t="s">
        <v>2681</v>
      </c>
      <c r="E48" s="141">
        <v>41725</v>
      </c>
      <c r="F48" s="141">
        <v>41973</v>
      </c>
      <c r="G48" s="156">
        <f>IF(AND(E48&lt;&gt;"",F48&lt;&gt;""),((F48-E48)/30),"")</f>
        <v>8.2666666666666675</v>
      </c>
      <c r="H48" s="118" t="s">
        <v>2687</v>
      </c>
      <c r="I48" s="117" t="s">
        <v>711</v>
      </c>
      <c r="J48" s="117" t="s">
        <v>729</v>
      </c>
      <c r="K48" s="119">
        <v>36000000</v>
      </c>
      <c r="L48" s="113" t="s">
        <v>1148</v>
      </c>
      <c r="M48" s="114"/>
      <c r="N48" s="113" t="s">
        <v>27</v>
      </c>
      <c r="O48" s="113" t="s">
        <v>26</v>
      </c>
      <c r="P48" s="78"/>
    </row>
    <row r="49" spans="1:16" s="6" customFormat="1" ht="24.75" customHeight="1" x14ac:dyDescent="0.25">
      <c r="A49" s="139">
        <v>2</v>
      </c>
      <c r="B49" s="111" t="s">
        <v>2678</v>
      </c>
      <c r="C49" s="120" t="s">
        <v>31</v>
      </c>
      <c r="D49" s="117" t="s">
        <v>2682</v>
      </c>
      <c r="E49" s="141">
        <v>42087</v>
      </c>
      <c r="F49" s="141">
        <v>42336</v>
      </c>
      <c r="G49" s="156">
        <f t="shared" ref="G49:G50" si="2">IF(AND(E49&lt;&gt;"",F49&lt;&gt;""),((F49-E49)/30),"")</f>
        <v>8.3000000000000007</v>
      </c>
      <c r="H49" s="118" t="s">
        <v>2688</v>
      </c>
      <c r="I49" s="117" t="s">
        <v>711</v>
      </c>
      <c r="J49" s="117" t="s">
        <v>729</v>
      </c>
      <c r="K49" s="119">
        <v>52500000</v>
      </c>
      <c r="L49" s="113" t="s">
        <v>1148</v>
      </c>
      <c r="M49" s="114"/>
      <c r="N49" s="113" t="s">
        <v>27</v>
      </c>
      <c r="O49" s="113" t="s">
        <v>26</v>
      </c>
      <c r="P49" s="78"/>
    </row>
    <row r="50" spans="1:16" s="6" customFormat="1" ht="24.75" customHeight="1" x14ac:dyDescent="0.25">
      <c r="A50" s="139">
        <v>3</v>
      </c>
      <c r="B50" s="111" t="s">
        <v>2679</v>
      </c>
      <c r="C50" s="120" t="s">
        <v>31</v>
      </c>
      <c r="D50" s="117" t="s">
        <v>2683</v>
      </c>
      <c r="E50" s="141">
        <v>41723</v>
      </c>
      <c r="F50" s="141">
        <v>41973</v>
      </c>
      <c r="G50" s="156">
        <f t="shared" si="2"/>
        <v>8.3333333333333339</v>
      </c>
      <c r="H50" s="116" t="s">
        <v>2689</v>
      </c>
      <c r="I50" s="117" t="s">
        <v>711</v>
      </c>
      <c r="J50" s="117" t="s">
        <v>729</v>
      </c>
      <c r="K50" s="119">
        <v>62000000</v>
      </c>
      <c r="L50" s="113" t="s">
        <v>1148</v>
      </c>
      <c r="M50" s="114"/>
      <c r="N50" s="113" t="s">
        <v>27</v>
      </c>
      <c r="O50" s="113" t="s">
        <v>26</v>
      </c>
      <c r="P50" s="78"/>
    </row>
    <row r="51" spans="1:16" s="6" customFormat="1" ht="24.75" customHeight="1" outlineLevel="1" x14ac:dyDescent="0.25">
      <c r="A51" s="139">
        <v>4</v>
      </c>
      <c r="B51" s="111" t="s">
        <v>2679</v>
      </c>
      <c r="C51" s="120" t="s">
        <v>31</v>
      </c>
      <c r="D51" s="117" t="s">
        <v>2684</v>
      </c>
      <c r="E51" s="141">
        <v>42083</v>
      </c>
      <c r="F51" s="141">
        <v>42336</v>
      </c>
      <c r="G51" s="156">
        <f t="shared" ref="G51:G107" si="3">IF(AND(E51&lt;&gt;"",F51&lt;&gt;""),((F51-E51)/30),"")</f>
        <v>8.4333333333333336</v>
      </c>
      <c r="H51" s="118" t="s">
        <v>2690</v>
      </c>
      <c r="I51" s="117" t="s">
        <v>711</v>
      </c>
      <c r="J51" s="117" t="s">
        <v>729</v>
      </c>
      <c r="K51" s="119">
        <v>67500000</v>
      </c>
      <c r="L51" s="113" t="s">
        <v>1148</v>
      </c>
      <c r="M51" s="114"/>
      <c r="N51" s="113" t="s">
        <v>27</v>
      </c>
      <c r="O51" s="113" t="s">
        <v>26</v>
      </c>
      <c r="P51" s="78"/>
    </row>
    <row r="52" spans="1:16" s="7" customFormat="1" ht="24.75" customHeight="1" outlineLevel="1" x14ac:dyDescent="0.25">
      <c r="A52" s="140">
        <v>5</v>
      </c>
      <c r="B52" s="111" t="s">
        <v>2679</v>
      </c>
      <c r="C52" s="120" t="s">
        <v>31</v>
      </c>
      <c r="D52" s="117" t="s">
        <v>2685</v>
      </c>
      <c r="E52" s="141">
        <v>42460</v>
      </c>
      <c r="F52" s="141">
        <v>42704</v>
      </c>
      <c r="G52" s="156">
        <f t="shared" si="3"/>
        <v>8.1333333333333329</v>
      </c>
      <c r="H52" s="116" t="s">
        <v>2691</v>
      </c>
      <c r="I52" s="117" t="s">
        <v>711</v>
      </c>
      <c r="J52" s="117" t="s">
        <v>729</v>
      </c>
      <c r="K52" s="119">
        <v>58800000</v>
      </c>
      <c r="L52" s="113" t="s">
        <v>1148</v>
      </c>
      <c r="M52" s="114"/>
      <c r="N52" s="113" t="s">
        <v>27</v>
      </c>
      <c r="O52" s="113" t="s">
        <v>26</v>
      </c>
      <c r="P52" s="79"/>
    </row>
    <row r="53" spans="1:16" s="7" customFormat="1" ht="24.75" customHeight="1" outlineLevel="1" x14ac:dyDescent="0.25">
      <c r="A53" s="140">
        <v>6</v>
      </c>
      <c r="B53" s="111" t="s">
        <v>2680</v>
      </c>
      <c r="C53" s="120" t="s">
        <v>31</v>
      </c>
      <c r="D53" s="117" t="s">
        <v>2686</v>
      </c>
      <c r="E53" s="141">
        <v>43906</v>
      </c>
      <c r="F53" s="141">
        <v>44185</v>
      </c>
      <c r="G53" s="156">
        <f t="shared" si="3"/>
        <v>9.3000000000000007</v>
      </c>
      <c r="H53" s="116" t="s">
        <v>2692</v>
      </c>
      <c r="I53" s="117" t="s">
        <v>163</v>
      </c>
      <c r="J53" s="117" t="s">
        <v>165</v>
      </c>
      <c r="K53" s="119">
        <v>1836695628</v>
      </c>
      <c r="L53" s="113" t="s">
        <v>1148</v>
      </c>
      <c r="M53" s="114"/>
      <c r="N53" s="113" t="s">
        <v>1151</v>
      </c>
      <c r="O53" s="113" t="s">
        <v>1148</v>
      </c>
      <c r="P53" s="79"/>
    </row>
    <row r="54" spans="1:16" s="7" customFormat="1" ht="24.75" customHeight="1" outlineLevel="1" x14ac:dyDescent="0.25">
      <c r="A54" s="140">
        <v>7</v>
      </c>
      <c r="B54" s="118" t="s">
        <v>2678</v>
      </c>
      <c r="C54" s="112" t="s">
        <v>31</v>
      </c>
      <c r="D54" s="110" t="s">
        <v>2709</v>
      </c>
      <c r="E54" s="141">
        <v>43528</v>
      </c>
      <c r="F54" s="141">
        <v>43798</v>
      </c>
      <c r="G54" s="156">
        <f t="shared" si="3"/>
        <v>9</v>
      </c>
      <c r="H54" s="111" t="s">
        <v>2706</v>
      </c>
      <c r="I54" s="117" t="s">
        <v>711</v>
      </c>
      <c r="J54" s="117" t="s">
        <v>729</v>
      </c>
      <c r="K54" s="115">
        <v>72000000</v>
      </c>
      <c r="L54" s="113" t="s">
        <v>1148</v>
      </c>
      <c r="M54" s="114"/>
      <c r="N54" s="113" t="s">
        <v>27</v>
      </c>
      <c r="O54" s="113" t="s">
        <v>1148</v>
      </c>
      <c r="P54" s="79"/>
    </row>
    <row r="55" spans="1:16" s="7" customFormat="1" ht="24.75" customHeight="1" outlineLevel="1" x14ac:dyDescent="0.25">
      <c r="A55" s="140">
        <v>8</v>
      </c>
      <c r="B55" s="118" t="s">
        <v>2678</v>
      </c>
      <c r="C55" s="112" t="s">
        <v>31</v>
      </c>
      <c r="D55" s="110" t="s">
        <v>2710</v>
      </c>
      <c r="E55" s="141">
        <v>43166</v>
      </c>
      <c r="F55" s="141">
        <v>43432</v>
      </c>
      <c r="G55" s="156">
        <f t="shared" si="3"/>
        <v>8.8666666666666671</v>
      </c>
      <c r="H55" s="111" t="s">
        <v>2707</v>
      </c>
      <c r="I55" s="117" t="s">
        <v>711</v>
      </c>
      <c r="J55" s="117" t="s">
        <v>729</v>
      </c>
      <c r="K55" s="115">
        <v>48000000</v>
      </c>
      <c r="L55" s="113" t="s">
        <v>1148</v>
      </c>
      <c r="M55" s="114"/>
      <c r="N55" s="113" t="s">
        <v>27</v>
      </c>
      <c r="O55" s="120" t="s">
        <v>1148</v>
      </c>
      <c r="P55" s="79"/>
    </row>
    <row r="56" spans="1:16" s="7" customFormat="1" ht="24.75" customHeight="1" outlineLevel="1" x14ac:dyDescent="0.25">
      <c r="A56" s="140">
        <v>9</v>
      </c>
      <c r="B56" s="118" t="s">
        <v>2679</v>
      </c>
      <c r="C56" s="112" t="s">
        <v>31</v>
      </c>
      <c r="D56" s="110" t="s">
        <v>2711</v>
      </c>
      <c r="E56" s="141">
        <v>42800</v>
      </c>
      <c r="F56" s="141">
        <v>43063</v>
      </c>
      <c r="G56" s="156">
        <f t="shared" si="3"/>
        <v>8.7666666666666675</v>
      </c>
      <c r="H56" s="111" t="s">
        <v>2708</v>
      </c>
      <c r="I56" s="117" t="s">
        <v>711</v>
      </c>
      <c r="J56" s="117" t="s">
        <v>729</v>
      </c>
      <c r="K56" s="115">
        <v>55200000</v>
      </c>
      <c r="L56" s="113" t="s">
        <v>1148</v>
      </c>
      <c r="M56" s="114"/>
      <c r="N56" s="113" t="s">
        <v>27</v>
      </c>
      <c r="O56" s="120" t="s">
        <v>1148</v>
      </c>
      <c r="P56" s="79"/>
    </row>
    <row r="57" spans="1:16" s="7" customFormat="1" ht="24.75" customHeight="1" outlineLevel="1" x14ac:dyDescent="0.25">
      <c r="A57" s="140">
        <v>10</v>
      </c>
      <c r="B57" s="118" t="s">
        <v>2679</v>
      </c>
      <c r="C57" s="65" t="s">
        <v>31</v>
      </c>
      <c r="D57" s="63" t="s">
        <v>2712</v>
      </c>
      <c r="E57" s="141">
        <v>41358</v>
      </c>
      <c r="F57" s="141">
        <v>41608</v>
      </c>
      <c r="G57" s="156">
        <f t="shared" si="3"/>
        <v>8.3333333333333339</v>
      </c>
      <c r="H57" s="64" t="s">
        <v>2708</v>
      </c>
      <c r="I57" s="117" t="s">
        <v>711</v>
      </c>
      <c r="J57" s="117" t="s">
        <v>729</v>
      </c>
      <c r="K57" s="66">
        <v>40000000</v>
      </c>
      <c r="L57" s="65" t="s">
        <v>1148</v>
      </c>
      <c r="M57" s="67"/>
      <c r="N57" s="65" t="s">
        <v>27</v>
      </c>
      <c r="O57" s="120" t="s">
        <v>1148</v>
      </c>
      <c r="P57" s="79"/>
    </row>
    <row r="58" spans="1:16" s="7" customFormat="1" ht="24.75" customHeight="1" outlineLevel="1" x14ac:dyDescent="0.25">
      <c r="A58" s="140">
        <v>11</v>
      </c>
      <c r="B58" s="64"/>
      <c r="C58" s="65"/>
      <c r="D58" s="63"/>
      <c r="E58" s="141"/>
      <c r="F58" s="141"/>
      <c r="G58" s="156" t="str">
        <f t="shared" si="3"/>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3"/>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3"/>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3"/>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3"/>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3"/>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3"/>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6" t="s">
        <v>2633</v>
      </c>
      <c r="B109" s="237"/>
      <c r="C109" s="237"/>
      <c r="D109" s="237"/>
      <c r="E109" s="237"/>
      <c r="F109" s="237"/>
      <c r="G109" s="237"/>
      <c r="H109" s="237"/>
      <c r="I109" s="237"/>
      <c r="J109" s="237"/>
      <c r="K109" s="237"/>
      <c r="L109" s="237"/>
      <c r="M109" s="237"/>
      <c r="N109" s="237"/>
      <c r="O109" s="238"/>
      <c r="P109" s="76"/>
    </row>
    <row r="110" spans="1:16" ht="15" customHeight="1" x14ac:dyDescent="0.25">
      <c r="A110" s="239" t="s">
        <v>2655</v>
      </c>
      <c r="B110" s="240"/>
      <c r="C110" s="240"/>
      <c r="D110" s="240"/>
      <c r="E110" s="240"/>
      <c r="F110" s="240"/>
      <c r="G110" s="240"/>
      <c r="H110" s="240"/>
      <c r="I110" s="240"/>
      <c r="J110" s="240"/>
      <c r="K110" s="240"/>
      <c r="L110" s="240"/>
      <c r="M110" s="240"/>
      <c r="N110" s="240"/>
      <c r="O110" s="241"/>
    </row>
    <row r="111" spans="1:16" ht="15.75" thickBot="1" x14ac:dyDescent="0.3">
      <c r="A111" s="242"/>
      <c r="B111" s="243"/>
      <c r="C111" s="243"/>
      <c r="D111" s="243"/>
      <c r="E111" s="243"/>
      <c r="F111" s="243"/>
      <c r="G111" s="243"/>
      <c r="H111" s="243"/>
      <c r="I111" s="243"/>
      <c r="J111" s="243"/>
      <c r="K111" s="243"/>
      <c r="L111" s="243"/>
      <c r="M111" s="243"/>
      <c r="N111" s="243"/>
      <c r="O111" s="244"/>
    </row>
    <row r="112" spans="1:16" s="1" customFormat="1" ht="26.25" customHeight="1" thickBot="1" x14ac:dyDescent="0.3">
      <c r="I112" s="224" t="s">
        <v>9</v>
      </c>
      <c r="J112" s="22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7" t="s">
        <v>2693</v>
      </c>
      <c r="E114" s="141">
        <v>43882</v>
      </c>
      <c r="F114" s="141">
        <v>44196</v>
      </c>
      <c r="G114" s="156">
        <f>IF(AND(E114&lt;&gt;"",F114&lt;&gt;""),((F114-E114)/30),"")</f>
        <v>10.466666666666667</v>
      </c>
      <c r="H114" s="118" t="s">
        <v>2697</v>
      </c>
      <c r="I114" s="117" t="s">
        <v>163</v>
      </c>
      <c r="J114" s="117" t="s">
        <v>176</v>
      </c>
      <c r="K114" s="119">
        <v>1098707117</v>
      </c>
      <c r="L114" s="100">
        <f>+IF(AND(K114&gt;0,O114="Ejecución"),(K114/877802)*Tabla28[[#This Row],[% participación]],IF(AND(K114&gt;0,O114&lt;&gt;"Ejecución"),"-",""))</f>
        <v>1251.65711287967</v>
      </c>
      <c r="M114" s="120" t="s">
        <v>1148</v>
      </c>
      <c r="N114" s="169">
        <v>1</v>
      </c>
      <c r="O114" s="158" t="s">
        <v>1150</v>
      </c>
      <c r="P114" s="78"/>
    </row>
    <row r="115" spans="1:16" s="6" customFormat="1" ht="24.75" customHeight="1" x14ac:dyDescent="0.25">
      <c r="A115" s="139">
        <v>2</v>
      </c>
      <c r="B115" s="157" t="s">
        <v>2664</v>
      </c>
      <c r="C115" s="159" t="s">
        <v>31</v>
      </c>
      <c r="D115" s="117" t="s">
        <v>2694</v>
      </c>
      <c r="E115" s="141">
        <v>43882</v>
      </c>
      <c r="F115" s="141">
        <v>44196</v>
      </c>
      <c r="G115" s="156">
        <f t="shared" ref="G115:G116" si="4">IF(AND(E115&lt;&gt;"",F115&lt;&gt;""),((F115-E115)/30),"")</f>
        <v>10.466666666666667</v>
      </c>
      <c r="H115" s="118" t="s">
        <v>2698</v>
      </c>
      <c r="I115" s="117" t="s">
        <v>163</v>
      </c>
      <c r="J115" s="117" t="s">
        <v>171</v>
      </c>
      <c r="K115" s="68">
        <v>3653640413</v>
      </c>
      <c r="L115" s="100">
        <f>+IF(AND(K115&gt;0,O115="Ejecución"),(K115/877802)*Tabla28[[#This Row],[% participación]],IF(AND(K115&gt;0,O115&lt;&gt;"Ejecución"),"-",""))</f>
        <v>4162.2602967411785</v>
      </c>
      <c r="M115" s="65" t="s">
        <v>1148</v>
      </c>
      <c r="N115" s="169">
        <v>1</v>
      </c>
      <c r="O115" s="158" t="s">
        <v>1150</v>
      </c>
      <c r="P115" s="78"/>
    </row>
    <row r="116" spans="1:16" s="6" customFormat="1" ht="24.75" customHeight="1" x14ac:dyDescent="0.25">
      <c r="A116" s="139">
        <v>3</v>
      </c>
      <c r="B116" s="157" t="s">
        <v>2664</v>
      </c>
      <c r="C116" s="159" t="s">
        <v>31</v>
      </c>
      <c r="D116" s="117" t="s">
        <v>2695</v>
      </c>
      <c r="E116" s="141">
        <v>43889</v>
      </c>
      <c r="F116" s="141">
        <v>44196</v>
      </c>
      <c r="G116" s="156">
        <f t="shared" si="4"/>
        <v>10.233333333333333</v>
      </c>
      <c r="H116" s="118" t="s">
        <v>2699</v>
      </c>
      <c r="I116" s="117" t="s">
        <v>711</v>
      </c>
      <c r="J116" s="117" t="s">
        <v>723</v>
      </c>
      <c r="K116" s="68">
        <v>7333984395</v>
      </c>
      <c r="L116" s="100">
        <f>+IF(AND(K116&gt;0,O116="Ejecución"),(K116/877802)*Tabla28[[#This Row],[% participación]],IF(AND(K116&gt;0,O116&lt;&gt;"Ejecución"),"-",""))</f>
        <v>8354.9415414865762</v>
      </c>
      <c r="M116" s="65" t="s">
        <v>1148</v>
      </c>
      <c r="N116" s="169">
        <v>1</v>
      </c>
      <c r="O116" s="158" t="s">
        <v>1150</v>
      </c>
      <c r="P116" s="78"/>
    </row>
    <row r="117" spans="1:16" s="6" customFormat="1" ht="24.75" customHeight="1" outlineLevel="1" x14ac:dyDescent="0.25">
      <c r="A117" s="139">
        <v>4</v>
      </c>
      <c r="B117" s="157" t="s">
        <v>2664</v>
      </c>
      <c r="C117" s="159" t="s">
        <v>31</v>
      </c>
      <c r="D117" s="117" t="s">
        <v>2696</v>
      </c>
      <c r="E117" s="141">
        <v>43885</v>
      </c>
      <c r="F117" s="141">
        <v>44196</v>
      </c>
      <c r="G117" s="156">
        <f t="shared" ref="G117:G159" si="5">IF(AND(E117&lt;&gt;"",F117&lt;&gt;""),((F117-E117)/30),"")</f>
        <v>10.366666666666667</v>
      </c>
      <c r="H117" s="118" t="s">
        <v>2700</v>
      </c>
      <c r="I117" s="117" t="s">
        <v>208</v>
      </c>
      <c r="J117" s="117" t="s">
        <v>215</v>
      </c>
      <c r="K117" s="68">
        <v>3647587799</v>
      </c>
      <c r="L117" s="100">
        <f>+IF(AND(K117&gt;0,O117="Ejecución"),(K117/877802)*Tabla28[[#This Row],[% participación]],IF(AND(K117&gt;0,O117&lt;&gt;"Ejecución"),"-",""))</f>
        <v>4155.3651039756114</v>
      </c>
      <c r="M117" s="65" t="s">
        <v>1148</v>
      </c>
      <c r="N117" s="169">
        <v>1</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26" t="s">
        <v>2659</v>
      </c>
      <c r="B163" s="227"/>
      <c r="C163" s="227"/>
      <c r="D163" s="227"/>
      <c r="E163" s="228"/>
      <c r="F163" s="229" t="s">
        <v>2660</v>
      </c>
      <c r="G163" s="229"/>
      <c r="H163" s="229"/>
      <c r="I163" s="226" t="s">
        <v>2630</v>
      </c>
      <c r="J163" s="227"/>
      <c r="K163" s="227"/>
      <c r="L163" s="227"/>
      <c r="M163" s="227"/>
      <c r="N163" s="227"/>
      <c r="O163" s="22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0" t="s">
        <v>2614</v>
      </c>
      <c r="H165" s="230"/>
      <c r="I165" s="231" t="s">
        <v>1164</v>
      </c>
      <c r="J165" s="232"/>
      <c r="K165" s="232"/>
      <c r="L165" s="232"/>
      <c r="M165" s="23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33" t="s">
        <v>2643</v>
      </c>
      <c r="J167" s="234"/>
      <c r="K167" s="234"/>
      <c r="L167" s="234"/>
      <c r="M167" s="234"/>
      <c r="N167" s="234"/>
      <c r="O167" s="235"/>
      <c r="U167" s="51"/>
    </row>
    <row r="168" spans="1:28" x14ac:dyDescent="0.25">
      <c r="A168" s="9"/>
      <c r="B168" s="219" t="s">
        <v>2657</v>
      </c>
      <c r="C168" s="219"/>
      <c r="D168" s="219"/>
      <c r="E168" s="8"/>
      <c r="F168" s="5"/>
      <c r="H168" s="81" t="s">
        <v>2656</v>
      </c>
      <c r="I168" s="233"/>
      <c r="J168" s="234"/>
      <c r="K168" s="234"/>
      <c r="L168" s="234"/>
      <c r="M168" s="234"/>
      <c r="N168" s="234"/>
      <c r="O168" s="23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2667</v>
      </c>
      <c r="B172" s="177"/>
      <c r="C172" s="177"/>
      <c r="D172" s="177"/>
      <c r="E172" s="177"/>
      <c r="F172" s="177"/>
      <c r="G172" s="177"/>
      <c r="H172" s="177"/>
      <c r="I172" s="177"/>
      <c r="J172" s="177"/>
      <c r="K172" s="177"/>
      <c r="L172" s="177"/>
      <c r="M172" s="177"/>
      <c r="N172" s="177"/>
      <c r="O172" s="178"/>
      <c r="P172" s="76"/>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2668</v>
      </c>
      <c r="C176" s="207"/>
      <c r="D176" s="207"/>
      <c r="E176" s="207"/>
      <c r="F176" s="207"/>
      <c r="G176" s="207"/>
      <c r="H176" s="20"/>
      <c r="I176" s="214" t="s">
        <v>2674</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2671</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2668</v>
      </c>
      <c r="C179" s="217"/>
      <c r="D179" s="217"/>
      <c r="E179" s="167">
        <v>0.02</v>
      </c>
      <c r="F179" s="166">
        <v>0.01</v>
      </c>
      <c r="G179" s="161">
        <f>IF(F179&gt;0,SUM(E179+F179),"")</f>
        <v>0.03</v>
      </c>
      <c r="H179" s="5"/>
      <c r="I179" s="217" t="s">
        <v>2670</v>
      </c>
      <c r="J179" s="217"/>
      <c r="K179" s="217"/>
      <c r="L179" s="217"/>
      <c r="M179" s="168">
        <v>0.02</v>
      </c>
      <c r="O179" s="8"/>
      <c r="Q179" s="19"/>
      <c r="R179" s="155">
        <f>IF(M179&gt;0,SUM(L179+M179),"")</f>
        <v>0.02</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146411616.50999999</v>
      </c>
      <c r="F185" s="92"/>
      <c r="G185" s="93"/>
      <c r="H185" s="88"/>
      <c r="I185" s="90" t="s">
        <v>2627</v>
      </c>
      <c r="J185" s="162">
        <f>+SUM(M179:M183)</f>
        <v>0.02</v>
      </c>
      <c r="K185" s="198" t="s">
        <v>2628</v>
      </c>
      <c r="L185" s="198"/>
      <c r="M185" s="94">
        <f>+J185*(SUM(K20:K35))</f>
        <v>97607744.340000004</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23" t="s">
        <v>2636</v>
      </c>
      <c r="C192" s="223"/>
      <c r="E192" s="5" t="s">
        <v>20</v>
      </c>
      <c r="H192" s="26" t="s">
        <v>24</v>
      </c>
      <c r="J192" s="5" t="s">
        <v>2637</v>
      </c>
      <c r="K192" s="5"/>
      <c r="M192" s="5"/>
      <c r="N192" s="5"/>
      <c r="O192" s="8"/>
      <c r="Q192" s="150"/>
      <c r="R192" s="151"/>
      <c r="S192" s="151"/>
      <c r="T192" s="150"/>
    </row>
    <row r="193" spans="1:18" x14ac:dyDescent="0.25">
      <c r="A193" s="9"/>
      <c r="C193" s="121">
        <v>42122</v>
      </c>
      <c r="D193" s="5"/>
      <c r="E193" s="122">
        <v>413</v>
      </c>
      <c r="F193" s="5"/>
      <c r="G193" s="5"/>
      <c r="H193" s="143" t="s">
        <v>2701</v>
      </c>
      <c r="J193" s="5"/>
      <c r="K193" s="123">
        <v>43882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2658</v>
      </c>
      <c r="C199" s="190"/>
      <c r="D199" s="190"/>
      <c r="E199" s="190"/>
      <c r="F199" s="190"/>
      <c r="G199" s="190"/>
      <c r="H199" s="190"/>
      <c r="I199" s="190"/>
      <c r="J199" s="190"/>
      <c r="K199" s="190"/>
      <c r="L199" s="190"/>
      <c r="M199" s="190"/>
      <c r="N199" s="190"/>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2648</v>
      </c>
      <c r="C201" s="222"/>
      <c r="D201" s="222"/>
      <c r="E201" s="222"/>
      <c r="F201" s="222"/>
      <c r="G201" s="222"/>
      <c r="H201" s="222"/>
      <c r="I201" s="222"/>
      <c r="J201" s="222"/>
      <c r="K201" s="222"/>
      <c r="L201" s="222"/>
      <c r="M201" s="222"/>
      <c r="N201" s="22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2702</v>
      </c>
      <c r="D211" s="21"/>
      <c r="G211" s="27" t="s">
        <v>2620</v>
      </c>
      <c r="H211" s="144" t="s">
        <v>2703</v>
      </c>
      <c r="J211" s="27" t="s">
        <v>2622</v>
      </c>
      <c r="K211" s="144" t="s">
        <v>2703</v>
      </c>
      <c r="L211" s="21"/>
      <c r="M211" s="21"/>
      <c r="N211" s="21"/>
      <c r="O211" s="8"/>
    </row>
    <row r="212" spans="1:15" x14ac:dyDescent="0.25">
      <c r="A212" s="9"/>
      <c r="B212" s="27" t="s">
        <v>2619</v>
      </c>
      <c r="C212" s="122" t="s">
        <v>2702</v>
      </c>
      <c r="D212" s="21"/>
      <c r="G212" s="27" t="s">
        <v>2621</v>
      </c>
      <c r="H212" s="144" t="s">
        <v>2704</v>
      </c>
      <c r="J212" s="27" t="s">
        <v>2623</v>
      </c>
      <c r="K212" s="143"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microsoft.com/office/infopath/2007/PartnerControls"/>
    <ds:schemaRef ds:uri="http://purl.org/dc/elements/1.1/"/>
    <ds:schemaRef ds:uri="http://www.w3.org/XML/1998/namespace"/>
    <ds:schemaRef ds:uri="http://schemas.openxmlformats.org/package/2006/metadata/core-properties"/>
    <ds:schemaRef ds:uri="4fb10211-09fb-4e80-9f0b-184718d5d98c"/>
    <ds:schemaRef ds:uri="http://purl.org/dc/dcmitype/"/>
    <ds:schemaRef ds:uri="http://schemas.microsoft.com/office/2006/documentManagement/types"/>
    <ds:schemaRef ds:uri="a65d333d-5b59-4810-bc94-b80d9325abbc"/>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2020-12-28T20:18:52Z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