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Documents\CONTRATACION\CONSORCIO CIENAGA\0708\"/>
    </mc:Choice>
  </mc:AlternateContent>
  <xr:revisionPtr revIDLastSave="0" documentId="8_{5186ADC7-3BC4-45E7-8361-D55E487372D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15600" windowHeight="11310"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s="1"/>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<sst xmlns="http://schemas.openxmlformats.org/spreadsheetml/2006/main" count="4815" uniqueCount="2789">
  <si>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</si>
  <si>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</si>
  <si>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</si>
  <si>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</si>
  <si>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</si>
  <si>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</si>
  <si>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</si>
  <si>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</si>
  <si>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</si>
  <si>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</si>
  <si>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</si>
  <si>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</si>
  <si>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</si>
  <si>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</si>
  <si>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</si>
  <si>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</si>
  <si>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</si>
  <si>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</si>
  <si>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</si>
  <si>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</si>
  <si>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</si>
  <si>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</si>
  <si>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</si>
  <si>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</si>
  <si>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</si>
  <si>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</si>
  <si>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</si>
  <si>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</si>
  <si>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</si>
  <si>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</si>
  <si>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</si>
  <si>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</si>
  <si>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</si>
  <si>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</si>
  <si>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</si>
  <si>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</si>
  <si>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</si>
  <si>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</si>
  <si>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</si>
  <si>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</si>
  <si>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</si>
  <si>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</si>
  <si>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</si>
  <si>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</si>
  <si>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</si>
  <si>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</si>
  <si>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</si>
  <si>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</si>
  <si>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</si>
  <si>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</si>
  <si>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</si>
  <si>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</si>
  <si>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</si>
  <si>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</si>
  <si>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</si>
  <si>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</si>
  <si>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</si>
  <si>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</si>
  <si>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</si>
  <si>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</si>
  <si>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</si>
  <si>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</si>
  <si>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</si>
  <si>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</si>
  <si>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</si>
  <si>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</si>
  <si>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</si>
  <si>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</si>
  <si>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</si>
  <si>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</si>
  <si>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</si>
  <si>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</si>
  <si>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</si>
  <si>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</si>
  <si>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</si>
  <si>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</si>
  <si>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</si>
  <si>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</si>
  <si>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</si>
  <si>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</si>
  <si>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</si>
  <si>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</si>
  <si>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</si>
  <si>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</si>
  <si>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</si>
  <si>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</si>
  <si>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</si>
  <si>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</si>
  <si>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</si>
  <si>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</si>
  <si>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</si>
  <si>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</si>
  <si>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</si>
  <si>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</si>
  <si>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</si>
  <si>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</si>
  <si>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</si>
  <si>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</si>
  <si>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</si>
  <si>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</si>
  <si>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</si>
  <si>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</si>
  <si>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</si>
  <si>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</si>
  <si>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</si>
  <si>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</si>
  <si>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</si>
  <si>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</si>
  <si>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</si>
  <si>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</si>
  <si>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</si>
  <si>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</si>
  <si>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</si>
  <si>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</si>
  <si>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</si>
  <si>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</si>
  <si>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</si>
  <si>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</si>
  <si>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</si>
  <si>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</si>
  <si>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</si>
  <si>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</si>
  <si>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</si>
  <si>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</si>
  <si>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</si>
  <si>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</si>
  <si>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</si>
  <si>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</si>
  <si>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</si>
  <si>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</si>
  <si>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</si>
  <si>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</si>
  <si>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</si>
  <si>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</si>
  <si>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</si>
  <si>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</si>
  <si>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</si>
  <si>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</si>
  <si>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</si>
  <si>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</si>
  <si>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</si>
  <si>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</si>
  <si>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</si>
  <si>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</si>
  <si>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</si>
  <si>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</si>
  <si>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</si>
  <si>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</si>
  <si>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</si>
  <si>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</si>
  <si>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</si>
  <si>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</si>
  <si>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</si>
  <si>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</si>
  <si>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</si>
  <si>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</si>
  <si>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</si>
  <si>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</si>
  <si>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</si>
  <si>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</si>
  <si>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</si>
  <si>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</si>
  <si>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</si>
  <si>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</si>
  <si>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</si>
  <si>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</si>
  <si>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</si>
  <si>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</si>
  <si>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</si>
  <si>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</si>
  <si>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</si>
  <si>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</si>
  <si>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</si>
  <si>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</si>
  <si>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</si>
  <si>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</si>
  <si>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</si>
  <si>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</si>
  <si>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</si>
  <si>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</si>
  <si>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</si>
  <si>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</si>
  <si>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</si>
  <si>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</si>
  <si>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</si>
  <si>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</si>
  <si>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</si>
  <si>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</si>
  <si>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</si>
  <si>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</si>
  <si>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</si>
  <si>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</si>
  <si>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</si>
  <si>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</si>
  <si>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</si>
  <si>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</si>
  <si>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</si>
  <si>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</si>
  <si>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</si>
  <si>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</si>
  <si>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</si>
  <si>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</si>
  <si>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</si>
  <si>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</si>
  <si>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</si>
  <si>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</si>
  <si>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</si>
  <si>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</si>
  <si>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</si>
  <si>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</si>
  <si>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</si>
  <si>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</si>
  <si>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</si>
  <si>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</si>
  <si>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</si>
  <si>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</si>
  <si>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</si>
  <si>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</si>
  <si>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</si>
  <si>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</si>
  <si>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</si>
  <si>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</si>
  <si>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</si>
  <si>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</si>
  <si>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</si>
  <si>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</si>
  <si>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</si>
  <si>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</si>
  <si>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</si>
  <si>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</si>
  <si>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</si>
  <si>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</si>
  <si>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</si>
  <si>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</si>
  <si>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</si>
  <si>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</si>
  <si>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</si>
  <si>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</si>
  <si>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</si>
  <si>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</si>
  <si>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</si>
  <si>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</si>
  <si>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</si>
  <si>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</si>
  <si>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</si>
  <si>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</si>
  <si>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</si>
  <si>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</si>
  <si>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</si>
  <si>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</si>
  <si>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</si>
  <si>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</si>
  <si>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</si>
  <si>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</si>
  <si>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</si>
  <si>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</si>
  <si>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</si>
  <si>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</si>
  <si>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</si>
  <si>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</si>
  <si>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</si>
  <si>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</si>
  <si>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</si>
  <si>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</si>
  <si>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</si>
  <si>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</si>
  <si>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</si>
  <si>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</si>
  <si>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</si>
  <si>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</si>
  <si>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</si>
  <si>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</si>
  <si>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</si>
  <si>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</si>
  <si>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</si>
  <si>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</si>
  <si>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</si>
  <si>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</si>
  <si>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</si>
  <si>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</si>
  <si>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</si>
  <si>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</si>
  <si>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</si>
  <si>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</si>
  <si>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</si>
  <si>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</si>
  <si>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</si>
  <si>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</si>
  <si>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</si>
  <si>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</si>
  <si>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</si>
  <si>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</si>
  <si>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</si>
  <si>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</si>
  <si>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</si>
  <si>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</si>
  <si>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</si>
  <si>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</si>
  <si>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</si>
  <si>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</si>
  <si>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</si>
  <si>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</si>
  <si>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</si>
  <si>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</si>
  <si>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</si>
  <si>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</si>
  <si>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</si>
  <si>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</si>
  <si>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</si>
  <si>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</si>
  <si>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</si>
  <si>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</si>
  <si>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</si>
  <si>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</si>
  <si>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</si>
  <si>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</si>
  <si>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</si>
  <si>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</si>
  <si>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</si>
  <si>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</si>
  <si>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</si>
  <si>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</si>
  <si>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</si>
  <si>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</si>
  <si>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</si>
  <si>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</si>
  <si>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</si>
  <si>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</si>
  <si>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</si>
  <si>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</si>
  <si>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</si>
  <si>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</si>
  <si>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</si>
  <si>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</si>
  <si>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</si>
  <si>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</si>
  <si>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</si>
  <si>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</si>
  <si>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</si>
  <si>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</si>
  <si>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</si>
  <si>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</si>
  <si>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</si>
  <si>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</si>
  <si>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</si>
  <si>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</si>
  <si>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</si>
  <si>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</si>
  <si>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</si>
  <si>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</si>
  <si>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</si>
  <si>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</si>
  <si>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</si>
  <si>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</si>
  <si>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</si>
  <si>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</si>
  <si>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</si>
  <si>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</si>
  <si>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</si>
  <si>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</si>
  <si>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</si>
  <si>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</si>
  <si>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</si>
  <si>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</si>
  <si>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</si>
  <si>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</si>
  <si>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</si>
  <si>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</si>
  <si>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</si>
  <si>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</si>
  <si>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</si>
  <si>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</si>
  <si>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</si>
  <si>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</si>
  <si>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</si>
  <si>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</si>
  <si>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</si>
  <si>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</si>
  <si>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</si>
  <si>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</si>
  <si>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</si>
  <si>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</si>
  <si>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</si>
  <si>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</si>
  <si>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</si>
  <si>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</si>
  <si>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</si>
  <si>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</si>
  <si>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</si>
  <si>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</si>
  <si>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</si>
  <si>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</si>
  <si>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</si>
  <si>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</si>
  <si>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</si>
  <si>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</si>
  <si>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</si>
  <si>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</si>
  <si>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</si>
  <si>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</si>
  <si>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</si>
  <si>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</si>
  <si>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</si>
  <si>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</si>
  <si>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</si>
  <si>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</si>
  <si>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</si>
  <si>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</si>
  <si>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</si>
  <si>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</si>
  <si>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</si>
  <si>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</si>
  <si>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</si>
  <si>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</si>
  <si>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</si>
  <si>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</si>
  <si>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</si>
  <si>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</si>
  <si>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</si>
  <si>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</si>
  <si>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</si>
  <si>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</si>
  <si>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</si>
  <si>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</si>
  <si>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</si>
  <si>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</si>
  <si>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</si>
  <si>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</si>
  <si>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</si>
  <si>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</si>
  <si>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</si>
  <si>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</si>
  <si>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</si>
  <si>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</si>
  <si>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</si>
  <si>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</si>
  <si>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</si>
  <si>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</si>
  <si>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</si>
  <si>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</si>
  <si>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</si>
  <si>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</si>
  <si>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</si>
  <si>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</si>
  <si>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</si>
  <si>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</si>
  <si>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</si>
  <si>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</si>
  <si>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</si>
  <si>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</si>
  <si>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</si>
  <si>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</si>
  <si>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</si>
  <si>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</si>
  <si>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</si>
  <si>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</si>
  <si>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</si>
  <si>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</si>
  <si>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</si>
  <si>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</si>
  <si>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</si>
  <si>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</si>
  <si>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</si>
  <si>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</si>
  <si>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</si>
  <si>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</si>
  <si>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</si>
  <si>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</si>
  <si>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</si>
  <si>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</si>
  <si>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</si>
  <si>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</si>
  <si>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</si>
  <si>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</si>
  <si>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</si>
  <si>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</si>
  <si>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</si>
  <si>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</si>
  <si>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</si>
  <si>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</si>
  <si>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</si>
  <si>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</si>
  <si>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</si>
  <si>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</si>
  <si>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</si>
  <si>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</si>
  <si>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</si>
  <si>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</si>
  <si>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</si>
  <si>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</si>
  <si>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</si>
  <si>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</si>
  <si>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</si>
  <si>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</si>
  <si>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</si>
  <si>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</si>
  <si>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</si>
  <si>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</si>
  <si>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</si>
  <si>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</si>
  <si>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</si>
  <si>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</si>
  <si>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</si>
  <si>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</si>
  <si>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</si>
  <si>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</si>
  <si>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</si>
  <si>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</si>
  <si>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</si>
  <si>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</si>
  <si>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</si>
  <si>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</si>
  <si>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</si>
  <si>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</si>
  <si>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</si>
  <si>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</si>
  <si>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</si>
  <si>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</si>
  <si>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</si>
  <si>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</si>
  <si>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</si>
  <si>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</si>
  <si>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</si>
  <si>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</si>
  <si>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</si>
  <si>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</si>
  <si>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</si>
  <si>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</si>
  <si>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</si>
  <si>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</si>
  <si>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</si>
  <si>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</si>
  <si>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</si>
  <si>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</si>
  <si>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</si>
  <si>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</si>
  <si>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</si>
  <si>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</si>
  <si>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</si>
  <si>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</si>
  <si>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</si>
  <si>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</si>
  <si>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</si>
  <si>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</si>
  <si>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</si>
  <si>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</si>
  <si>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</si>
  <si>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</si>
  <si>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</si>
  <si>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</si>
  <si>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</si>
  <si>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</si>
  <si>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</si>
  <si>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</si>
  <si>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</si>
  <si>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</si>
  <si>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</si>
  <si>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</si>
  <si>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</si>
  <si>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</si>
  <si>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</si>
  <si>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</si>
  <si>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</si>
  <si>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</si>
  <si>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</si>
  <si>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</si>
  <si>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</si>
  <si>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</si>
  <si>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</si>
  <si>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</si>
  <si>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</si>
  <si>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</si>
  <si>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</si>
  <si>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</si>
  <si>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</si>
  <si>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</si>
  <si>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</si>
  <si>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</si>
  <si>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</si>
  <si>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</si>
  <si>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</si>
  <si>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</si>
  <si>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</si>
  <si>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</si>
  <si>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</si>
  <si>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</si>
  <si>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</si>
  <si>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</si>
  <si>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</si>
  <si>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</si>
  <si>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</si>
  <si>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</si>
  <si>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</si>
  <si>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</si>
  <si>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</si>
  <si>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</si>
  <si>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</si>
  <si>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</si>
  <si>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</si>
  <si>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</si>
  <si>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</si>
  <si>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</si>
  <si>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</si>
  <si>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</si>
  <si>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</si>
  <si>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</si>
  <si>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</si>
  <si>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</si>
  <si>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</si>
  <si>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</si>
  <si>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</si>
  <si>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</si>
  <si>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</si>
  <si>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</si>
  <si>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</si>
  <si>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</si>
  <si>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</si>
  <si>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</si>
  <si>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</si>
  <si>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</si>
  <si>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</si>
  <si>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</si>
  <si>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</si>
  <si>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</si>
  <si>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</si>
  <si>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</si>
  <si>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</si>
  <si>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</si>
  <si>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</si>
  <si>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</si>
  <si>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</si>
  <si>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</si>
  <si>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</si>
  <si>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</si>
  <si>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</si>
  <si>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</si>
  <si>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</si>
  <si>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</si>
  <si>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</si>
  <si>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</si>
  <si>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</si>
  <si>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</si>
  <si>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</si>
  <si>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</si>
  <si>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</si>
  <si>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</si>
  <si>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</si>
  <si>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</si>
  <si>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</si>
  <si>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</si>
  <si>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</si>
  <si>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</si>
  <si>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</si>
  <si>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</si>
  <si>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</si>
  <si>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</si>
  <si>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</si>
  <si>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</si>
  <si>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</si>
  <si>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</si>
  <si>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</si>
  <si>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</si>
  <si>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</si>
  <si>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</si>
  <si>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</si>
  <si>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</si>
  <si>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</si>
  <si>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</si>
  <si>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</si>
  <si>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</si>
  <si>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</si>
  <si>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</si>
  <si>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</si>
  <si>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</si>
  <si>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</si>
  <si>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</si>
  <si>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</si>
  <si>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</si>
  <si>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</si>
  <si>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</si>
  <si>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</si>
  <si>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</si>
  <si>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</si>
  <si>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</si>
  <si>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</si>
  <si>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</si>
  <si>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</si>
  <si>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</si>
  <si>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</si>
  <si>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</si>
  <si>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</si>
  <si>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</si>
  <si>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</si>
  <si>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</si>
  <si>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</si>
  <si>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</si>
  <si>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</si>
  <si>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</si>
  <si>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</si>
  <si>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</si>
  <si>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</si>
  <si>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</si>
  <si>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</si>
  <si>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</si>
  <si>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</si>
  <si>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</si>
  <si>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</si>
  <si>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</si>
  <si>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</si>
  <si>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</si>
  <si>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</si>
  <si>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</si>
  <si>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</si>
  <si>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</si>
  <si>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</si>
  <si>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</si>
  <si>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</si>
  <si>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</si>
  <si>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</si>
  <si>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</si>
  <si>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</si>
  <si>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</si>
  <si>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</si>
  <si>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</si>
  <si>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</si>
  <si>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</si>
  <si>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</si>
  <si>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</si>
  <si>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</si>
  <si>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</si>
  <si>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</si>
  <si>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</si>
  <si>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</si>
  <si>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</si>
  <si>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</si>
  <si>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</si>
  <si>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</si>
  <si>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</si>
  <si>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</si>
  <si>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</si>
  <si>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</si>
  <si>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</si>
  <si>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</si>
  <si>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</si>
  <si>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</si>
  <si>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</si>
  <si>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</si>
  <si>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</si>
  <si>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</si>
  <si>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</si>
  <si>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</si>
  <si>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</si>
  <si>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</si>
  <si>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</si>
  <si>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</si>
  <si>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</si>
  <si>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</si>
  <si>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</si>
  <si>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</si>
  <si>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</si>
  <si>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</si>
  <si>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</si>
  <si>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</si>
  <si>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</si>
  <si>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</si>
  <si>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</si>
  <si>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</si>
  <si>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</si>
  <si>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</si>
  <si>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</si>
  <si>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</si>
  <si>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</si>
  <si>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</si>
  <si>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</si>
  <si>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</si>
  <si>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</si>
  <si>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</si>
  <si>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</si>
  <si>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</si>
  <si>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</si>
  <si>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</si>
  <si>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</si>
  <si>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</si>
  <si>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</si>
  <si>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</si>
  <si>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</si>
  <si>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</si>
  <si>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</si>
  <si>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</si>
  <si>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</si>
  <si>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</si>
  <si>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</si>
  <si>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</si>
  <si>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</si>
  <si>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</si>
  <si>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</si>
  <si>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</si>
  <si>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</si>
  <si>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</si>
  <si>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</si>
  <si>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</si>
  <si>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</si>
  <si>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</si>
  <si>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</si>
  <si>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</si>
  <si>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</si>
  <si>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</si>
  <si>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</si>
  <si>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</si>
  <si>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</si>
  <si>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</si>
  <si>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</si>
  <si>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</si>
  <si>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</si>
  <si>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</si>
  <si>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</si>
  <si>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</si>
  <si>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</si>
  <si>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</si>
  <si>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</si>
  <si>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</si>
  <si>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</si>
  <si>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</si>
  <si>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</si>
  <si>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</si>
  <si>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</si>
  <si>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</si>
  <si>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</si>
  <si>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</si>
  <si>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</si>
  <si>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</si>
  <si>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</si>
  <si>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</si>
  <si>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</si>
  <si>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</si>
  <si>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</si>
  <si>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</si>
  <si>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</si>
  <si>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</si>
  <si>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</si>
  <si>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</si>
  <si>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</si>
  <si>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</si>
  <si>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</si>
  <si>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</si>
  <si>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</si>
  <si>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</si>
  <si>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</si>
  <si>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</si>
  <si>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</si>
  <si>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</si>
  <si>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</si>
  <si>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</si>
  <si>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</si>
  <si>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</si>
  <si>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</si>
  <si>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</si>
  <si>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</si>
  <si>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</si>
  <si>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</si>
  <si>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</si>
  <si>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</si>
  <si>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</si>
  <si>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</si>
  <si>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</si>
  <si>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</si>
  <si>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</si>
  <si>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</si>
  <si>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</si>
  <si>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</si>
  <si>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</si>
  <si>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</si>
  <si>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</si>
  <si>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</si>
  <si>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</si>
  <si>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</si>
  <si>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</si>
  <si>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</si>
  <si>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</si>
  <si>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</si>
  <si>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</si>
  <si>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</si>
  <si>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</si>
  <si>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</si>
  <si>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</si>
  <si>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</si>
  <si>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</si>
  <si>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</si>
  <si>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</si>
  <si>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</si>
  <si>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</si>
  <si>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</si>
  <si>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</si>
  <si>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</si>
  <si>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</si>
  <si>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</si>
  <si>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</si>
  <si>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</si>
  <si>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</si>
  <si>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</si>
  <si>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</si>
  <si>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</si>
  <si>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</si>
  <si>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</si>
  <si>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</si>
  <si>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</si>
  <si>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</si>
  <si>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</si>
  <si>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</si>
  <si>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</si>
  <si>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</si>
  <si>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</si>
  <si>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</si>
  <si>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</si>
  <si>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</si>
  <si>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</si>
  <si>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</si>
  <si>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</si>
  <si>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</si>
  <si>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</si>
  <si>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</si>
  <si>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</si>
  <si>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</si>
  <si>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</si>
  <si>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</si>
  <si>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</si>
  <si>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</si>
  <si>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</si>
  <si>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</si>
  <si>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</si>
  <si>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</si>
  <si>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</si>
  <si>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</si>
  <si>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</si>
  <si>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</si>
  <si>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</si>
  <si>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</si>
  <si>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</si>
  <si>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</si>
  <si>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</si>
  <si>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</si>
  <si>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</si>
  <si>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</si>
  <si>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</si>
  <si>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</si>
  <si>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</si>
  <si>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</si>
  <si>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</si>
  <si>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</si>
  <si>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</si>
  <si>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</si>
  <si>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</si>
  <si>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</si>
  <si>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</si>
  <si>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</si>
  <si>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</si>
  <si>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</si>
  <si>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</si>
  <si>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</si>
  <si>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</si>
  <si>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</si>
  <si>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</si>
  <si>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</si>
  <si>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</si>
  <si>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</si>
  <si>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</si>
  <si>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</si>
  <si>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</si>
  <si>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</si>
  <si>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</si>
  <si>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</si>
  <si>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</si>
  <si>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</si>
  <si>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</si>
  <si>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</si>
  <si>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</si>
  <si>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</si>
  <si>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</si>
  <si>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</si>
  <si>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</si>
  <si>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</si>
  <si>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</si>
  <si>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</si>
  <si>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</si>
  <si>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</si>
  <si>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</si>
  <si>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</si>
  <si>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</si>
  <si>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</si>
  <si>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</si>
  <si>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</si>
  <si>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</si>
  <si>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</si>
  <si>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</si>
  <si>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</si>
  <si>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</si>
  <si>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</si>
  <si>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</si>
  <si>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</si>
  <si>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</si>
  <si>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</si>
  <si>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</si>
  <si>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</si>
  <si>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</si>
  <si>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</si>
  <si>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</si>
  <si>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</si>
  <si>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</si>
  <si>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</si>
  <si>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</si>
  <si>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</si>
  <si>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</si>
  <si>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</si>
  <si>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</si>
  <si>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</si>
  <si>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</si>
  <si>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</si>
  <si>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</si>
  <si>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</si>
  <si>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</si>
  <si>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</si>
  <si>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</si>
  <si>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</si>
  <si>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</si>
  <si>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</si>
  <si>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</si>
  <si>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</si>
  <si>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</si>
  <si>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</si>
  <si>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</si>
  <si>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</si>
  <si>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</si>
  <si>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</si>
  <si>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</si>
  <si>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</si>
  <si>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</si>
  <si>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</si>
  <si>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</si>
  <si>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</si>
  <si>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</si>
  <si>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</si>
  <si>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</si>
  <si>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</si>
  <si>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</si>
  <si>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</si>
  <si>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</si>
  <si>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</si>
  <si>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</si>
  <si>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</si>
  <si>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</si>
  <si>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</si>
  <si>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</si>
  <si>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</si>
  <si>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</si>
  <si>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</si>
  <si>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</si>
  <si>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</si>
  <si>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</si>
  <si>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</si>
  <si>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</si>
  <si>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</si>
  <si>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</si>
  <si>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</si>
  <si>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</si>
  <si>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</si>
  <si>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</si>
  <si>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</si>
  <si>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</si>
  <si>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</si>
  <si>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</si>
  <si>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</si>
  <si>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</si>
  <si>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</si>
  <si>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</si>
  <si>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</si>
  <si>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</si>
  <si>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</si>
  <si>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</si>
  <si>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</si>
  <si>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</si>
  <si>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</si>
  <si>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</si>
  <si>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</si>
  <si>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</si>
  <si>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</si>
  <si>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</si>
  <si>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</si>
  <si>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</si>
  <si>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</si>
  <si>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</si>
  <si>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</si>
  <si>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</si>
  <si>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</si>
  <si>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</si>
  <si>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</si>
  <si>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</si>
  <si>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</si>
  <si>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</si>
  <si>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</si>
  <si>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</si>
  <si>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</si>
  <si>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</si>
  <si>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</si>
  <si>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</si>
  <si>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</si>
  <si>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</si>
  <si>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</si>
  <si>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</si>
  <si>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</si>
  <si>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</si>
  <si>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</si>
  <si>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</si>
  <si>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</si>
  <si>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</si>
  <si>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</si>
  <si>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</si>
  <si>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</si>
  <si>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</si>
  <si>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</si>
  <si>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</si>
  <si>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</si>
  <si>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</si>
  <si>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</si>
  <si>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</si>
  <si>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</si>
  <si>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</si>
  <si>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</si>
  <si>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</si>
  <si>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</si>
  <si>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</si>
  <si>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</si>
  <si>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</si>
  <si>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</si>
  <si>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</si>
  <si>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</si>
  <si>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</si>
  <si>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</si>
  <si>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</si>
  <si>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</si>
  <si>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</si>
  <si>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</si>
  <si>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</si>
  <si>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</si>
  <si>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</si>
  <si>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</si>
  <si>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</si>
  <si>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</si>
  <si>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</si>
  <si>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</si>
  <si>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</si>
  <si>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</si>
  <si>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</si>
  <si>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</si>
  <si>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</si>
  <si>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</si>
  <si>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</si>
  <si>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</si>
  <si>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</si>
  <si>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</si>
  <si>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</si>
  <si>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</si>
  <si>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</si>
  <si>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</si>
  <si>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</si>
  <si>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</si>
  <si>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</si>
  <si>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</si>
  <si>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</si>
  <si>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</si>
  <si>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</si>
  <si>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</si>
  <si>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</si>
  <si>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</si>
  <si>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</si>
  <si>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</si>
  <si>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</si>
  <si>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</si>
  <si>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</si>
  <si>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</si>
  <si>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</si>
  <si>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</si>
  <si>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</si>
  <si>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</si>
  <si>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</si>
  <si>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</si>
  <si>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</si>
  <si>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</si>
  <si>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</si>
  <si>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</si>
  <si>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</si>
  <si>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</si>
  <si>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</si>
  <si>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</si>
  <si>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</si>
  <si>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</si>
  <si>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</si>
  <si>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</si>
  <si>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</si>
  <si>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</si>
  <si>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</si>
  <si>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</si>
  <si>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</si>
  <si>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</si>
  <si>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</si>
  <si>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</si>
  <si>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</si>
  <si>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</si>
  <si>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</si>
  <si>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</si>
  <si>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</si>
  <si>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</si>
  <si>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</si>
  <si>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</si>
  <si>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</si>
  <si>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</si>
  <si>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</si>
  <si>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</si>
  <si>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</si>
  <si>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</si>
  <si>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</si>
  <si>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</si>
  <si>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</si>
  <si>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</si>
  <si>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</si>
  <si>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</si>
  <si>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</si>
  <si>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</si>
  <si>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</si>
  <si>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</si>
  <si>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</si>
  <si>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</si>
  <si>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</si>
  <si>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</si>
  <si>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</si>
  <si>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</si>
  <si>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</si>
  <si>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</si>
  <si>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</si>
  <si>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</si>
  <si>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</si>
  <si>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</si>
  <si>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</si>
  <si>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</si>
  <si>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</si>
  <si>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</si>
  <si>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</si>
  <si>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</si>
  <si>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</si>
  <si>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</si>
  <si>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</si>
  <si>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</si>
  <si>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</si>
  <si>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</si>
  <si>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</si>
  <si>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</si>
  <si>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</si>
  <si>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</si>
  <si>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</si>
  <si>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</si>
  <si>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</si>
  <si>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</si>
  <si>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</si>
  <si>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</si>
  <si>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</si>
  <si>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</si>
  <si>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</si>
  <si>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</si>
  <si>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</si>
  <si>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</si>
  <si>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</si>
  <si>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</si>
  <si>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</si>
  <si>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</si>
  <si>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</si>
  <si>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</si>
  <si>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</si>
  <si>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</si>
  <si>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</si>
  <si>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</si>
  <si>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</si>
  <si>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</si>
  <si>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</si>
  <si>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</si>
  <si>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</si>
  <si>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</si>
  <si>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</si>
  <si>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</si>
  <si>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</si>
  <si>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</si>
  <si>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</si>
  <si>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</si>
  <si>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</si>
  <si>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</si>
  <si>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</si>
  <si>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</si>
  <si>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</si>
  <si>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</si>
  <si>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</si>
  <si>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</si>
  <si>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</si>
  <si>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</si>
  <si>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</si>
  <si>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</si>
  <si>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</si>
  <si>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</si>
  <si>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</si>
  <si>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</si>
  <si>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</si>
  <si>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</si>
  <si>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</si>
  <si>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</si>
  <si>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</si>
  <si>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</si>
  <si>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</si>
  <si>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</si>
  <si>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</si>
  <si>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</si>
  <si>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</si>
  <si>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</si>
  <si>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</si>
  <si>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</si>
  <si>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</si>
  <si>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</si>
  <si>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</si>
  <si>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</si>
  <si>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</si>
  <si>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</si>
  <si>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</si>
  <si>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</si>
  <si>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</si>
  <si>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</si>
  <si>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</si>
  <si>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</si>
  <si>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</si>
  <si>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</si>
  <si>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</si>
  <si>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</si>
  <si>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</si>
  <si>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</si>
  <si>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</si>
  <si>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</si>
  <si>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</si>
  <si>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</si>
  <si>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</si>
  <si>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</si>
  <si>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</si>
  <si>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</si>
  <si>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</si>
  <si>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</si>
  <si>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</si>
  <si>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</si>
  <si>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</si>
  <si>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</si>
  <si>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</si>
  <si>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</si>
  <si>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</si>
  <si>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</si>
  <si>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</si>
  <si>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</si>
  <si>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</si>
  <si>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</si>
  <si>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</si>
  <si>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</si>
  <si>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</si>
  <si>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</si>
  <si>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</si>
  <si>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</si>
  <si>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</si>
  <si>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</si>
  <si>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</si>
  <si>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</si>
  <si>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</si>
  <si>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</si>
  <si>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</si>
  <si>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</si>
  <si>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</si>
  <si>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</si>
  <si>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</si>
  <si>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</si>
  <si>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</si>
  <si>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</si>
  <si>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</si>
  <si>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</si>
  <si>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</si>
  <si>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</si>
  <si>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</si>
  <si>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</si>
  <si>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</si>
  <si>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</si>
  <si>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</si>
  <si>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</si>
  <si>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</si>
  <si>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</si>
  <si>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</si>
  <si>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</si>
  <si>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</si>
  <si>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</si>
  <si>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</si>
  <si>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</si>
  <si>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</si>
  <si>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</si>
  <si>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</si>
  <si>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</si>
  <si>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</si>
  <si>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</si>
  <si>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</si>
  <si>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</si>
  <si>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</si>
  <si>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</si>
  <si>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</si>
  <si>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</si>
  <si>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</si>
  <si>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</si>
  <si>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</si>
  <si>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</si>
  <si>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</si>
  <si>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</si>
  <si>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</si>
  <si>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</si>
  <si>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</si>
  <si>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</si>
  <si>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</si>
  <si>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</si>
  <si>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</si>
  <si>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</si>
  <si>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</si>
  <si>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</si>
  <si>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</si>
  <si>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</si>
  <si>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</si>
  <si>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</si>
  <si>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</si>
  <si>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</si>
  <si>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</si>
  <si>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</si>
  <si>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</si>
  <si>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</si>
  <si>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</si>
  <si>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</si>
  <si>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</si>
  <si>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</si>
  <si>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</si>
  <si>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</si>
  <si>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</si>
  <si>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</si>
  <si>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</si>
  <si>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</si>
  <si>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</si>
  <si>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</si>
  <si>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</si>
  <si>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</si>
  <si>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</si>
  <si>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</si>
  <si>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</si>
  <si>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</si>
  <si>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</si>
  <si>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</si>
  <si>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</si>
  <si>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</si>
  <si>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</si>
  <si>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</si>
  <si>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</si>
  <si>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</si>
  <si>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</si>
  <si>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</si>
  <si>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</si>
  <si>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</si>
  <si>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</si>
  <si>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</si>
  <si>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</si>
  <si>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</si>
  <si>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</si>
  <si>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</si>
  <si>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</si>
  <si>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</si>
  <si>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</si>
  <si>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</si>
  <si>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</si>
  <si>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</si>
  <si>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</si>
  <si>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</si>
  <si>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</si>
  <si>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</si>
  <si>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</si>
  <si>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</si>
  <si>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</si>
  <si>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</si>
  <si>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</si>
  <si>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</si>
  <si>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</si>
  <si>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</si>
  <si>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</si>
  <si>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</si>
  <si>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</si>
  <si>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</si>
  <si>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</si>
  <si>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</si>
  <si>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</si>
  <si>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</si>
  <si>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</si>
  <si>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</si>
  <si>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</si>
  <si>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</si>
  <si>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</si>
  <si>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</si>
  <si>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</si>
  <si>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</si>
  <si>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</si>
  <si>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</si>
  <si>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</si>
  <si>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</si>
  <si>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</si>
  <si>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</si>
  <si>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</si>
  <si>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</si>
  <si>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</si>
  <si>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</si>
  <si>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</si>
  <si>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</si>
  <si>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</si>
  <si>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</si>
  <si>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</si>
  <si>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</si>
  <si>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</si>
  <si>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</si>
  <si>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</si>
  <si>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</si>
  <si>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</si>
  <si>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</si>
  <si>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</si>
  <si>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</si>
  <si>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</si>
  <si>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</si>
  <si>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</si>
  <si>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</si>
  <si>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</si>
  <si>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</si>
  <si>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</si>
  <si>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</si>
  <si>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</si>
  <si>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</si>
  <si>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</si>
  <si>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</si>
  <si>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</si>
  <si>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</si>
  <si>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</si>
  <si>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</si>
  <si>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</si>
  <si>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</si>
  <si>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</si>
  <si>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</si>
  <si>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</si>
  <si>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</si>
  <si>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</si>
  <si>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</si>
  <si>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</si>
  <si>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</si>
  <si>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</si>
  <si>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</si>
  <si>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</si>
  <si>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</si>
  <si>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</si>
  <si>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</si>
  <si>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</si>
  <si>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</si>
  <si>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</si>
  <si>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</si>
  <si>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</si>
  <si>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</si>
  <si>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</si>
  <si>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</si>
  <si>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</si>
  <si>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</si>
  <si>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</si>
  <si>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</si>
  <si>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</si>
  <si>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</si>
  <si>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</si>
  <si>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</si>
  <si>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</si>
  <si>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</si>
  <si>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</si>
  <si>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</si>
  <si>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</si>
  <si>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</si>
  <si>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</si>
  <si>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</si>
  <si>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</si>
  <si>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</si>
  <si>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</si>
  <si>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</si>
  <si>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</si>
  <si>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</si>
  <si>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</si>
  <si>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</si>
  <si>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</si>
  <si>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</si>
  <si>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</si>
  <si>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</si>
  <si>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</si>
  <si>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</si>
  <si>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</si>
  <si>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</si>
  <si>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</si>
  <si>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</si>
  <si>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</si>
  <si>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</si>
  <si>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</si>
  <si>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</si>
  <si>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</si>
  <si>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</si>
  <si>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</si>
  <si>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</si>
  <si>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</si>
  <si>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</si>
  <si>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</si>
  <si>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</si>
  <si>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</si>
  <si>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</si>
  <si>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</si>
  <si>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</si>
  <si>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</si>
  <si>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</si>
  <si>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</si>
  <si>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</si>
  <si>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</si>
  <si>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</si>
  <si>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</si>
  <si>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</si>
  <si>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</si>
  <si>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</si>
  <si>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</si>
  <si>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</si>
  <si>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</si>
  <si>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</si>
  <si>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</si>
  <si>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</si>
  <si>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</si>
  <si>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</si>
  <si>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</si>
  <si>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</si>
  <si>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</si>
  <si>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</si>
  <si>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</si>
  <si>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</si>
  <si>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</si>
  <si>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</si>
  <si>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</si>
  <si>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</si>
  <si>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</si>
  <si>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</si>
  <si>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</si>
  <si>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</si>
  <si>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</si>
  <si>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</si>
  <si>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</si>
  <si>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</si>
  <si>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</si>
  <si>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</si>
  <si>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</si>
  <si>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</si>
  <si>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</si>
  <si>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</si>
  <si>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</si>
  <si>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</si>
  <si>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</si>
  <si>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</si>
  <si>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</si>
  <si>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</si>
  <si>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</si>
  <si>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</si>
  <si>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</si>
  <si>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</si>
  <si>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</si>
  <si>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</si>
  <si>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</si>
  <si>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</si>
  <si>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</si>
  <si>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</si>
  <si>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</si>
  <si>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</si>
  <si>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</si>
  <si>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</si>
  <si>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</si>
  <si>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</si>
  <si>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</si>
  <si>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</si>
  <si>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</si>
  <si>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</si>
  <si>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</si>
  <si>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</si>
  <si>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</si>
  <si>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</si>
  <si>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</si>
  <si>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</si>
  <si>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</si>
  <si>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</si>
  <si>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</si>
  <si>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</si>
  <si>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</si>
  <si>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</si>
  <si>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</si>
  <si>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</si>
  <si>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</si>
  <si>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</si>
  <si>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</si>
  <si>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</si>
  <si>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</si>
  <si>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</si>
  <si>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</si>
  <si>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</si>
  <si>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</si>
  <si>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</si>
  <si>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</si>
  <si>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</si>
  <si>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</si>
  <si>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</si>
  <si>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</si>
  <si>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</si>
  <si>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</si>
  <si>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</si>
  <si>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</si>
  <si>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</si>
  <si>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</si>
  <si>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</si>
  <si>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</si>
  <si>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</si>
  <si>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</si>
  <si>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</si>
  <si>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</si>
  <si>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</si>
  <si>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</si>
  <si>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</si>
  <si>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</si>
  <si>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</si>
  <si>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</si>
  <si>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</si>
  <si>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</si>
  <si>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</si>
  <si>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</si>
  <si>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</si>
  <si>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</si>
  <si>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</si>
  <si>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</si>
  <si>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</si>
  <si>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</si>
  <si>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</si>
  <si>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</si>
  <si>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</si>
  <si>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</si>
  <si>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</si>
  <si>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</si>
  <si>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</si>
  <si>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</si>
  <si>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</si>
  <si>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</si>
  <si>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</si>
  <si>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</si>
  <si>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</si>
  <si>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</si>
  <si>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</si>
  <si>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</si>
  <si>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</si>
  <si>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</si>
  <si>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</si>
  <si>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</si>
  <si>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</si>
  <si>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</si>
  <si>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</si>
  <si>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</si>
  <si>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</si>
  <si>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</si>
  <si>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</si>
  <si>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</si>
  <si>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</si>
  <si>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</si>
  <si>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</si>
  <si>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</si>
  <si>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</si>
  <si>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</si>
  <si>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</si>
  <si>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</si>
  <si>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</si>
  <si>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</si>
  <si>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</si>
  <si>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</si>
  <si>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</si>
  <si>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</si>
  <si>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</si>
  <si>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</si>
  <si>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</si>
  <si>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</si>
  <si>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</si>
  <si>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</si>
  <si>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</si>
  <si>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</si>
  <si>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</si>
  <si>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</si>
  <si>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</si>
  <si>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</si>
  <si>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</si>
  <si>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</si>
  <si>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</si>
  <si>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</si>
  <si>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</si>
  <si>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</si>
  <si>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</si>
  <si>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</si>
  <si>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</si>
  <si>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</si>
  <si>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</si>
  <si>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</si>
  <si>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</si>
  <si>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</si>
  <si>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</si>
  <si>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</si>
  <si>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</si>
  <si>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</si>
  <si>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</si>
  <si>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</si>
  <si>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</si>
  <si>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</si>
  <si>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</si>
  <si>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</si>
  <si>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</si>
  <si>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</si>
  <si>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</si>
  <si>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</si>
  <si>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</si>
  <si>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</si>
  <si>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</si>
  <si>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</si>
  <si>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</si>
  <si>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</si>
  <si>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</si>
  <si>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</si>
  <si>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</si>
  <si>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</si>
  <si>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</si>
  <si>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</si>
  <si>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</si>
  <si>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</si>
  <si>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</si>
  <si>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</si>
  <si>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</si>
  <si>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</si>
  <si>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</si>
  <si>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</si>
  <si>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</si>
  <si>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</si>
  <si>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</si>
  <si>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</si>
  <si>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</si>
  <si>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</si>
  <si>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</si>
  <si>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</si>
  <si>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</si>
  <si>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</si>
  <si>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</si>
  <si>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</si>
  <si>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</si>
  <si>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</si>
  <si>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</si>
  <si>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</si>
  <si>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</si>
  <si>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</si>
  <si>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</si>
  <si>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</si>
  <si>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</si>
  <si>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</si>
  <si>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</si>
  <si>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</si>
  <si>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</si>
  <si>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</si>
  <si>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</si>
  <si>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</si>
  <si>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</si>
  <si>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</si>
  <si>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</si>
  <si>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</si>
  <si>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</si>
  <si>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</si>
  <si>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</si>
  <si>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</si>
  <si>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</si>
  <si>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</si>
  <si>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</si>
  <si>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</si>
  <si>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</si>
  <si>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</si>
  <si>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</si>
  <si>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</si>
  <si>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</si>
  <si>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</si>
  <si>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</si>
  <si>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</si>
  <si>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</si>
  <si>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</si>
  <si>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</si>
  <si>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</si>
  <si>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</si>
  <si>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</si>
  <si>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</si>
  <si>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</si>
  <si>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</si>
  <si>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</si>
  <si>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</si>
  <si>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</si>
  <si>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</si>
  <si>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</si>
  <si>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</si>
  <si>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</si>
  <si>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</si>
  <si>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</si>
  <si>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</si>
  <si>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</si>
  <si>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</si>
  <si>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</si>
  <si>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</si>
  <si>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</si>
  <si>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</si>
  <si>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</si>
  <si>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</si>
  <si>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</si>
  <si>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</si>
  <si>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</si>
  <si>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</si>
  <si>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</si>
  <si>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</si>
  <si>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</si>
  <si>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</si>
  <si>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</si>
  <si>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</si>
  <si>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</si>
  <si>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</si>
  <si>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</si>
  <si>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</si>
  <si>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</si>
  <si>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</si>
  <si>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</si>
  <si>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</si>
  <si>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</si>
  <si>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</si>
  <si>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</si>
  <si>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</si>
  <si>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</si>
  <si>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</si>
  <si>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</si>
  <si>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</si>
  <si>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</si>
  <si>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</si>
  <si>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</si>
  <si>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</si>
  <si>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</si>
  <si>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</si>
  <si>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</si>
  <si>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</si>
  <si>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</si>
  <si>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</si>
  <si>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</si>
  <si>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</si>
  <si>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</si>
  <si>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</si>
  <si>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</si>
  <si>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</si>
  <si>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</si>
  <si>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</si>
  <si>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</si>
  <si>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</si>
  <si>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</si>
  <si>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</si>
  <si>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</si>
  <si>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</si>
  <si>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</si>
  <si>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</si>
  <si>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</si>
  <si>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</si>
  <si>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</si>
  <si>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</si>
  <si>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</si>
  <si>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</si>
  <si>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</si>
  <si>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</si>
  <si>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</si>
  <si>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</si>
  <si>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</si>
  <si>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</si>
  <si>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</si>
  <si>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</si>
  <si>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</si>
  <si>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</si>
  <si>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</si>
  <si>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</si>
  <si>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</si>
  <si>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</si>
  <si>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</si>
  <si>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</si>
  <si>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</si>
  <si>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</si>
  <si>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</si>
  <si>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</si>
  <si>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</si>
  <si>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</si>
  <si>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</si>
  <si>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</si>
  <si>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</si>
  <si>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</si>
  <si>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</si>
  <si>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</si>
  <si>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</si>
  <si>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</si>
  <si>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</si>
  <si>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</si>
  <si>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</si>
  <si>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</si>
  <si>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</si>
  <si>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</si>
  <si>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</si>
  <si>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</si>
  <si>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</si>
  <si>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</si>
  <si>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</si>
  <si>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</si>
  <si>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</si>
  <si>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</si>
  <si>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</si>
  <si>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</si>
  <si>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</si>
  <si>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</si>
  <si>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</si>
  <si>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</si>
  <si>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</si>
  <si>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</si>
  <si>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</si>
  <si>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</si>
  <si>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</si>
  <si>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</si>
  <si>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</si>
  <si>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</si>
  <si>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</si>
  <si>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</si>
  <si>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</si>
  <si>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</si>
  <si>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</si>
  <si>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</si>
  <si>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</si>
  <si>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</si>
  <si>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</si>
  <si>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</si>
  <si>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</si>
  <si>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</si>
  <si>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</si>
  <si>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</si>
  <si>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</si>
  <si>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</si>
  <si>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</si>
  <si>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</si>
  <si>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</si>
  <si>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</si>
  <si>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</si>
  <si>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</si>
  <si>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</si>
  <si>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</si>
  <si>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</si>
  <si>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</si>
  <si>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</si>
  <si>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</si>
  <si>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</si>
  <si>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</si>
  <si>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</si>
  <si>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</si>
  <si>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</si>
  <si>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</si>
  <si>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</si>
  <si>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</si>
  <si>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</si>
  <si>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</si>
  <si>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</si>
  <si>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</si>
  <si>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</si>
  <si>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</si>
  <si>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</si>
  <si>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</si>
  <si>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</si>
  <si>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</si>
  <si>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</si>
  <si>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</si>
  <si>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</si>
  <si>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</si>
  <si>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</si>
  <si>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</si>
  <si>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</si>
  <si>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</si>
  <si>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</si>
  <si>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</si>
  <si>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</si>
  <si>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</si>
  <si>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</si>
  <si>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</si>
  <si>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</si>
  <si>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</si>
  <si>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</si>
  <si>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</si>
  <si>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</si>
  <si>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</si>
  <si>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</si>
  <si>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</si>
  <si>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</si>
  <si>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</si>
  <si>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</si>
  <si>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</si>
  <si>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</si>
  <si>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</si>
  <si>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</si>
  <si>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</si>
  <si>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</si>
  <si>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</si>
  <si>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</si>
  <si>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</si>
  <si>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</si>
  <si>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</si>
  <si>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</si>
  <si>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</si>
  <si>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</si>
  <si>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</si>
  <si>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</si>
  <si>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</si>
  <si>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</si>
  <si>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</si>
  <si>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</si>
  <si>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</si>
  <si>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</si>
  <si>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</si>
  <si>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</si>
  <si>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</si>
  <si>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</si>
  <si>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</si>
  <si>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</si>
  <si>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</si>
  <si>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</si>
  <si>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</si>
  <si>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</si>
  <si>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</si>
  <si>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</si>
  <si>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</si>
  <si>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</si>
  <si>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</si>
  <si>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</si>
  <si>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</si>
  <si>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</si>
  <si>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</si>
  <si>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</si>
  <si>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</si>
  <si>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</si>
  <si>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</si>
  <si>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</si>
  <si>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</si>
  <si>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</si>
  <si>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</si>
  <si>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</si>
  <si>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</si>
  <si>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</si>
  <si>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</si>
  <si>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</si>
  <si>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</si>
  <si>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</si>
  <si>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</si>
  <si>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</si>
  <si>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</si>
  <si>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</si>
  <si>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</si>
  <si>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</si>
  <si>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</si>
  <si>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</si>
  <si>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</si>
  <si>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</si>
  <si>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</si>
  <si>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</si>
  <si>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</si>
  <si>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</si>
  <si>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</si>
  <si>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</si>
  <si>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</si>
  <si>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</si>
  <si>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</si>
  <si>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</si>
  <si>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</si>
  <si>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</si>
  <si>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</si>
  <si>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</si>
  <si>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</si>
  <si>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</si>
  <si>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</si>
  <si>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</si>
  <si>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</si>
  <si>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</si>
  <si>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</si>
  <si>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</si>
  <si>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</si>
  <si>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</si>
  <si>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</si>
  <si>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</si>
  <si>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</si>
  <si>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</si>
  <si>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</si>
  <si>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</si>
  <si>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</si>
  <si>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</si>
  <si>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</si>
  <si>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</si>
  <si>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</si>
  <si>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</si>
  <si>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</si>
  <si>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</si>
  <si>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</si>
  <si>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</si>
  <si>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</si>
  <si>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</si>
  <si>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</si>
  <si>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</si>
  <si>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</si>
  <si>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</si>
  <si>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</si>
  <si>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</si>
  <si>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</si>
  <si>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</si>
  <si>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</si>
  <si>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</si>
  <si>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</si>
  <si>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</si>
  <si>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</si>
  <si>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</si>
  <si>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</si>
  <si>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</si>
  <si>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</si>
  <si>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</si>
  <si>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</si>
  <si>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</si>
  <si>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</si>
  <si>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</si>
  <si>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</si>
  <si>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</si>
  <si>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</si>
  <si>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</si>
  <si>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</si>
  <si>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</si>
  <si>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</si>
  <si>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</si>
  <si>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</si>
  <si>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</si>
  <si>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</si>
  <si>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</si>
  <si>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</si>
  <si>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</si>
  <si>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</si>
  <si>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</si>
  <si>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</si>
  <si>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</si>
  <si>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</si>
  <si>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</si>
  <si>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</si>
  <si>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</si>
  <si>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</si>
  <si>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</si>
  <si>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</si>
  <si>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</si>
  <si>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</si>
  <si>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</si>
  <si>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</si>
  <si>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</si>
  <si>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</si>
  <si>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</si>
  <si>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</si>
  <si>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</si>
  <si>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</si>
  <si>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</si>
  <si>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</si>
  <si>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</si>
  <si>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</si>
  <si>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</si>
  <si>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</si>
  <si>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</si>
  <si>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</si>
  <si>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</si>
  <si>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</si>
  <si>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</si>
  <si>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</si>
  <si>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</si>
  <si>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</si>
  <si>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</si>
  <si>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</si>
  <si>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</si>
  <si>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</si>
  <si>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</si>
  <si>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</si>
  <si>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</si>
  <si>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</si>
  <si>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</si>
  <si>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</si>
  <si>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</si>
  <si>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</si>
  <si>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</si>
  <si>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</si>
  <si>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</si>
  <si>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</si>
  <si>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</si>
  <si>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</si>
  <si>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</si>
  <si>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</si>
  <si>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</si>
  <si>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</si>
  <si>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</si>
  <si>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</si>
  <si>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</si>
  <si>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</si>
  <si>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</si>
  <si>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</si>
  <si>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</si>
  <si>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</si>
  <si>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</si>
  <si>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</si>
  <si>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</si>
  <si>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</si>
  <si>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</si>
  <si>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</si>
  <si>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</si>
  <si>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</si>
  <si>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</si>
  <si>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</si>
  <si>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</si>
  <si>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</si>
  <si>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</si>
  <si>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</si>
  <si>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</si>
  <si>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</si>
  <si>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</si>
  <si>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</si>
  <si>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</si>
  <si>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</si>
  <si>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</si>
  <si>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</si>
  <si>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</si>
  <si>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</si>
  <si>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</si>
  <si>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</si>
  <si>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</si>
  <si>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</si>
  <si>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</si>
  <si>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</si>
  <si>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</si>
  <si>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</si>
  <si>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</si>
  <si>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</si>
  <si>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</si>
  <si>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</si>
  <si>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</si>
  <si>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</si>
  <si>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</si>
  <si>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</si>
  <si>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</si>
  <si>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</si>
  <si>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</si>
  <si>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</si>
  <si>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</si>
  <si>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</si>
  <si>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</si>
  <si>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</si>
  <si>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</si>
  <si>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</si>
  <si>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</si>
  <si>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</si>
  <si>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</si>
  <si>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</si>
  <si>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</si>
  <si>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</si>
  <si>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</si>
  <si>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</si>
  <si>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</si>
  <si>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</si>
  <si>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</si>
  <si>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</si>
  <si>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</si>
  <si>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</si>
  <si>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</si>
  <si>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</si>
  <si>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</si>
  <si>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</si>
  <si>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</si>
  <si>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</si>
  <si>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</si>
  <si>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</si>
  <si>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</si>
  <si>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</si>
  <si>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</si>
  <si>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</si>
  <si>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</si>
  <si>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</si>
  <si>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</si>
  <si>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</si>
  <si>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</si>
  <si>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</si>
  <si>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</si>
  <si>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</si>
  <si>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</si>
  <si>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</si>
  <si>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</si>
  <si>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</si>
  <si>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</si>
  <si>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</si>
  <si>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</si>
  <si>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</si>
  <si>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</si>
  <si>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</si>
  <si>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</si>
  <si>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</si>
  <si>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</si>
  <si>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</si>
  <si>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</si>
  <si>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</si>
  <si>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</si>
  <si>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</si>
  <si>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</si>
  <si>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</si>
  <si>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</si>
  <si>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</si>
  <si>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</si>
  <si>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</si>
  <si>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</si>
  <si>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</si>
  <si>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</si>
  <si>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</si>
  <si>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</si>
  <si>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</si>
  <si>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</si>
  <si>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</si>
  <si>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</si>
  <si>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</si>
  <si>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</si>
  <si>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</si>
  <si>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</si>
  <si>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</si>
  <si>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</si>
  <si>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</si>
  <si>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</si>
  <si>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</si>
  <si>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</si>
  <si>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</si>
  <si>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</si>
  <si>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</si>
  <si>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</si>
  <si>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</si>
  <si>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</si>
  <si>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</si>
  <si>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</si>
  <si>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</si>
  <si>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</si>
  <si>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</si>
  <si>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</si>
  <si>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</si>
  <si>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</si>
  <si>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</si>
  <si>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</si>
  <si>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</si>
  <si>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</si>
  <si>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</si>
  <si>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</si>
  <si>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</si>
  <si>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</si>
  <si>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</si>
  <si>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</si>
  <si>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</si>
  <si>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</si>
  <si>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</si>
  <si>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</si>
  <si>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</si>
  <si>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</si>
  <si>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</si>
  <si>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</si>
  <si>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</si>
  <si>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</si>
  <si>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</si>
  <si>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</si>
  <si>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</si>
  <si>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</si>
  <si>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</si>
  <si>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</si>
  <si>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</si>
  <si>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</si>
  <si>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</si>
  <si>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</si>
  <si>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</si>
  <si>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</si>
  <si>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</si>
  <si>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</si>
  <si>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</si>
  <si>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</si>
  <si>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</si>
  <si>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</si>
  <si>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</si>
  <si>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</si>
  <si>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</si>
  <si>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</si>
  <si>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</si>
  <si>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</si>
  <si>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</si>
  <si>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</si>
  <si>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</si>
  <si>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</si>
  <si>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</si>
  <si>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</si>
  <si>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</si>
  <si>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</si>
  <si>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</si>
  <si>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</si>
  <si>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</si>
  <si>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</si>
  <si>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</si>
  <si>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</si>
  <si>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</si>
  <si>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</si>
  <si>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</si>
  <si>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</si>
  <si>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</si>
  <si>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</si>
  <si>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</si>
  <si>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</si>
  <si>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</si>
  <si>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</si>
  <si>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</si>
  <si>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</si>
  <si>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</si>
  <si>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</si>
  <si>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</si>
  <si>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</si>
  <si>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</si>
  <si>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</si>
  <si>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</si>
  <si>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</si>
  <si>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</si>
  <si>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</si>
  <si>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</si>
  <si>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</si>
  <si>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</si>
  <si>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</si>
  <si>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</si>
  <si>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</si>
  <si>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</si>
  <si>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</si>
  <si>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</si>
  <si>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</si>
  <si>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</si>
  <si>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</si>
  <si>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</si>
  <si>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</si>
  <si>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</si>
  <si>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</si>
  <si>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</si>
  <si>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</si>
  <si>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</si>
  <si>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</si>
  <si>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</si>
  <si>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</si>
  <si>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</si>
  <si>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</si>
  <si>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</si>
  <si>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</si>
  <si>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</si>
  <si>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</si>
  <si>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</si>
  <si>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</si>
  <si>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</si>
  <si>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</si>
  <si>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</si>
  <si>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</si>
  <si>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</si>
  <si>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</si>
  <si>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</si>
  <si>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</si>
  <si>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</si>
  <si>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</si>
  <si>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</si>
  <si>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</si>
  <si>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</si>
  <si>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</si>
  <si>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</si>
  <si>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</si>
  <si>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</si>
  <si>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</si>
  <si>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</si>
  <si>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</si>
  <si>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</si>
  <si>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</si>
  <si>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</si>
  <si>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</si>
  <si>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</si>
  <si>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</si>
  <si>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</si>
  <si>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</si>
  <si>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</si>
  <si>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</si>
  <si>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</si>
  <si>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</si>
  <si>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</si>
  <si>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</si>
  <si>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</si>
  <si>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</si>
  <si>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</si>
  <si>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</si>
  <si>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</si>
  <si>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</si>
  <si>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</si>
  <si>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</si>
  <si>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</si>
  <si>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</si>
  <si>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</si>
  <si>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</si>
  <si>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</si>
  <si>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</si>
  <si>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</si>
  <si>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</si>
  <si>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</si>
  <si>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</si>
  <si>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</si>
  <si>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</si>
  <si>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</si>
  <si>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</si>
  <si>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</si>
  <si>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</si>
  <si>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</si>
  <si>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</si>
  <si>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</si>
  <si>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</si>
  <si>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</si>
  <si>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</si>
  <si>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</si>
  <si>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</si>
  <si>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</si>
  <si>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</si>
  <si>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</si>
  <si>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</si>
  <si>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</si>
  <si>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</si>
  <si>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</si>
  <si>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</si>
  <si>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</si>
  <si>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</si>
  <si>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</si>
  <si>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</si>
  <si>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</si>
  <si>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</si>
  <si>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</si>
  <si>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</si>
  <si>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</si>
  <si>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</si>
  <si>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</si>
  <si>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</si>
  <si>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</si>
  <si>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</si>
  <si>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</si>
  <si>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</si>
  <si>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</si>
  <si>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</si>
  <si>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</si>
  <si>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</si>
  <si>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</si>
  <si>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</si>
  <si>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</si>
  <si>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</si>
  <si>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</si>
  <si>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</si>
  <si>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</si>
  <si>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</si>
  <si>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</si>
  <si>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</si>
  <si>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</si>
  <si>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</si>
  <si>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</si>
  <si>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</si>
  <si>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</si>
  <si>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</si>
  <si>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</si>
  <si>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PRIMERO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</si>
  <si>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</si>
  <si>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DISTRITO ESPECIAL, INDUSTRIAL Y PORTUARIO DE BARRANQUILLA</t>
  </si>
  <si>
    <t>012020001499</t>
  </si>
  <si>
    <t>ICBF REGIONAL MAGDALENA</t>
  </si>
  <si>
    <t>471982020</t>
  </si>
  <si>
    <t>309</t>
  </si>
  <si>
    <t>306</t>
  </si>
  <si>
    <t>ICBF REGIONAL SUCRE</t>
  </si>
  <si>
    <t>70-0261-2019</t>
  </si>
  <si>
    <t>70-0405-2018</t>
  </si>
  <si>
    <t>70-0327-2018</t>
  </si>
  <si>
    <t>081</t>
  </si>
  <si>
    <t>169</t>
  </si>
  <si>
    <t>170</t>
  </si>
  <si>
    <t>383</t>
  </si>
  <si>
    <t>183</t>
  </si>
  <si>
    <t>198</t>
  </si>
  <si>
    <t>012017001042</t>
  </si>
  <si>
    <t>357</t>
  </si>
  <si>
    <t>367</t>
  </si>
  <si>
    <t>390</t>
  </si>
  <si>
    <t>214</t>
  </si>
  <si>
    <t>119</t>
  </si>
  <si>
    <t>094</t>
  </si>
  <si>
    <t>288</t>
  </si>
  <si>
    <t>076</t>
  </si>
  <si>
    <t>ICBF REGIONAL CESAR</t>
  </si>
  <si>
    <t>20-462-2014</t>
  </si>
  <si>
    <t>20-463-2014</t>
  </si>
  <si>
    <t>20-464-2014</t>
  </si>
  <si>
    <t>147</t>
  </si>
  <si>
    <t>063</t>
  </si>
  <si>
    <t>120</t>
  </si>
  <si>
    <t>ICBF REGIONAL CASANARE</t>
  </si>
  <si>
    <t>029</t>
  </si>
  <si>
    <t>25</t>
  </si>
  <si>
    <t>INSTITUCION EDUCATIVA LUIS CARLOS GALAN</t>
  </si>
  <si>
    <t>001</t>
  </si>
  <si>
    <t>127</t>
  </si>
  <si>
    <t>012016001206</t>
  </si>
  <si>
    <t>045</t>
  </si>
  <si>
    <t>049</t>
  </si>
  <si>
    <t>050</t>
  </si>
  <si>
    <t>177</t>
  </si>
  <si>
    <t>182</t>
  </si>
  <si>
    <t>308</t>
  </si>
  <si>
    <t>Prestación de servicio de apoyo a la gestión para la atención en educación inicial a la primera infancia en el marco de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</si>
  <si>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</si>
  <si>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FAMILIARES, FAMI Y AGRUPADOS</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</si>
  <si>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t>
  </si>
  <si>
    <t>Aunar esfuerzos y recursos tecnicos, económicos, fisicos y administrativos para la promocion de la atencion integral en la modalidad institucional niños, niñas de la primera infancia y en la modalidad familiar a niños, niñas, niños menores de 6 meses lactantes y mujeres gestantes de la primera infancia del Distrito de Barranquilla, en el marco de la politica de Estado de Cero a Siempre</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</si>
  <si>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</si>
  <si>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atencion, educacion incial y cuidado a niños y niñas menores de 5 años, o hasta su ingreso al grado de transicion y a mujeres gestantes y madres en periodo de lactancia con el fin de promover el desarrollo integral de la primera infancia con calidad, de conformidad con los lineamientos,manual operativo, las directrices, parametros y estandares establecidos por el ICBF, en el marco de la estrategia de atencion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</si>
  <si>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</si>
  <si>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</si>
  <si>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niños y niñas menores de 5 años .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</si>
  <si>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</si>
  <si>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tender a niños y niñas menores de cinco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</si>
  <si>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</si>
  <si>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Brindar atención a la primera infancia, niños y niñas menores de 5 años, de familias en situación de vulnerabilidad económica, social, cultural, nutricional y psicoafectiva, a través de los Hogares Comunitarios de Bienestar. modalidades 0–5 años, en las siguientes formas de atención: HCB MEDIO TIEMPO y MULTIPLES.</t>
  </si>
  <si>
    <t>Aunar esfuerzos para contribuir a la seguridad alimentaria y nutricional de 18.927 niños, niñas y menores de 6 años, mujeres gestantes y madres en periodo de lactancia, usuarios de los programas de asistencia alimentaria del ICBF, en el Departamento del Casanare.</t>
  </si>
  <si>
    <t>Brindar atención a la primera infancia, niños y niñas menores de 5 años, de familiasen situación de vulnerabilidad económica, social, cultural, nutricional y psicoafectiva, a través de los Hogares Comunitarios de Bienestar. modalidades 0–5 años, en las siguientes formas de atención: HCB MEDIO TIEMPO y MULTIPLES.</t>
  </si>
  <si>
    <t>Aunar esfuerzos para brindar atención integral a 20 niños de la primera infancia, menores de seis años, pertenecientes a la poblacion vulnerable de barrio Luis Carlos Galan Sarmiento del municipio de Plato Magdalena, seleccionados entre la población matriculada en el nivel preescolar, brindandoles un complemento nutricional diario y adelantando acciones ludicas y pedagogicas que contribuyan con su formación integral</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</si>
  <si>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t>
  </si>
  <si>
    <t>Aunar esfuerzos y recursos tecnicos,  fisicos, administrativos y económicos para la operación de varios espacios de formación (EDF), los cuales estan destinados a la atención integral a la primera infancia en la modalidad familiar.</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</si>
  <si>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 grupales y empresariales,
prioritariamente en situación de desplazamiento y en la modalidad FAMI, apoyar a las familias en desarrollo con
mujeres gestantes, madres lactantes y niños y niñas menores de dos años que se encuentren en vulnerabilidad psicoafectiva, nutricional, económica y social, primordialmente en situaciones de desplazamiento.</t>
  </si>
  <si>
    <t>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t>
  </si>
  <si>
    <t xml:space="preserve">Brindar atención a la primera infancia a niños y niñas menores de cinco (5) años, de familias con vulnerabilidad económica, social, cultural, nutricional y psicoafectiva a través de los H.C.B. modalidad 0 – 7 y apoyar a las familias en desarrollo con mujeres gestantes, madres lactantes y niños y niñas menores de dos (2) años que se encuentren en vulnerabilidad psicoafectiva, nutricional, económica y social para la modalidad fami, primordialmente en situaciones de desplazamiento </t>
  </si>
  <si>
    <t>471332020</t>
  </si>
  <si>
    <t>471422020</t>
  </si>
  <si>
    <t>471442020</t>
  </si>
  <si>
    <t>44003242020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</si>
  <si>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</si>
  <si>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 </t>
  </si>
  <si>
    <t>WALFRAN ENRIQUE ESCOBAR LOBO</t>
  </si>
  <si>
    <t>Calle 5 13 - 55 Barrio Centro</t>
  </si>
  <si>
    <t>3004975570</t>
  </si>
  <si>
    <t>Calle 5  13 - 55</t>
  </si>
  <si>
    <t>corporacioncordesco@yahoo.com</t>
  </si>
  <si>
    <t>Institución Educativa Departamental “LUIS CARLOS GALAN SARMIENTO”</t>
  </si>
  <si>
    <t>001-2014</t>
  </si>
  <si>
    <t>003-2015</t>
  </si>
  <si>
    <t>Institución Educativa Departamental “MARIA ALFARO DE OSPINO”</t>
  </si>
  <si>
    <t>002-2014</t>
  </si>
  <si>
    <t>004-2015</t>
  </si>
  <si>
    <t>005-2016</t>
  </si>
  <si>
    <t>ALCALDIA DISTRITO ESPECIAL INDUSTRIAL Y PORTUARIO BARRANQUILLA</t>
  </si>
  <si>
    <t>CD-012020001495</t>
  </si>
  <si>
    <t>Aunar esfuerzos para brindar atención integral a quince  (15)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</si>
  <si>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veintiún (21) niños y niñas, menores de seis (6) años, pertenecientes a la población vulnerable del Barrio Luis Carlos Galán Sarmiento de Plato Magdalena, seleccionados entre la población matriculada en el nivel de preescolar de la Institución "LUIS CARLOS GALAN SARMIENTO",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</si>
  <si>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veinticinco (25)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</si>
  <si>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veintisiete (27)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</si>
  <si>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Aunar esfuerzos para brindar atención integral a veintIdos (22) niños y niñas, menores de seis (6) años, pertenecientes a la población vulnerable de los barrios La Concepción, Policarpa, San Rafael, Juan XXIII y Villa Rosa de Plato Magdalena, seleccionados entre la población matriculada en el nivel de preescolar de la Institución "MARIA ALFARO DE OSPINO", que presentan bajo rendimiento académico, brindándoles un complemento nutricional diario y adelantando acciones lúdicas y pedagógicas que contribuyan a un mejor desempeño académico y con su formación integral.</t>
  </si>
  <si>
    <t>La prestacion de servicios de apoyo a la gestion para la atencion en educacion inicial a la primera infancia, en el marco de la "Politica de estado para el desarrollo integral de la primera infancia de cero a siempre".</t>
  </si>
  <si>
    <t>PRESTAR LOS SERVICIOS DE EDUCACIÒN INICIAL EN EL MARCO DE LA ATENCIÒN INTEGRAL EN CENTROS DE DESARROLLO INFANTIL - CDI DE CONFORMIDAD CON EL MANUAL OPERATIVO DE LA MODALIDAD INSTITUCIONAL, EL LINEAMIENTO TÈCNICO PARA LA ATENCIÒN A LA PRIMERA INFANCIA Y LAS DIRECTRICES ESTABLECIDAS POR EL ICBF, EN ARMONÌA CON LA POLÌTICA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</si>
  <si>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</si>
  <si>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y Centro de Desarrollo Infantil- CDI, de conformidad con el Manuales Operativo de la Familiar e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</si>
  <si>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</si>
  <si>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160</t>
  </si>
  <si>
    <t>172</t>
  </si>
  <si>
    <t>152</t>
  </si>
  <si>
    <t>0198</t>
  </si>
  <si>
    <t>WENDY PAOLA LENGUA CELEDON</t>
  </si>
  <si>
    <t>CRA 14   8 - 61 LOCAL 1</t>
  </si>
  <si>
    <t>3104032481</t>
  </si>
  <si>
    <t>corservimos2010@gmail.com</t>
  </si>
  <si>
    <t>2021-20-10000708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</si>
</sst>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60" zoomScaleNormal="60"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0" t="str">
        <f>HYPERLINK("#Integrante_1!A109","CAPACIDAD RESIDUAL")</f>
        <v>CAPACIDAD RESIDUAL</v>
      </c>
      <c r="F8" s="201"/>
      <c r="G8" s="202"/>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0" t="str">
        <f>HYPERLINK("#Integrante_1!A162","TALENTO HUMANO")</f>
        <v>TALENTO HUMANO</v>
      </c>
      <c r="F9" s="201"/>
      <c r="G9" s="202"/>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0" t="str">
        <f>HYPERLINK("#Integrante_1!F162","INFRAESTRUCTURA")</f>
        <v>INFRAESTRUCTURA</v>
      </c>
      <c r="F10" s="201"/>
      <c r="G10" s="202"/>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830508876</v>
      </c>
      <c r="C20" s="5"/>
      <c r="D20" s="74"/>
      <c r="E20" s="153" t="s">
        <v>2669</v>
      </c>
      <c r="F20" s="155" t="s">
        <v>2681</v>
      </c>
      <c r="G20" s="5"/>
      <c r="H20" s="203"/>
      <c r="I20" s="142" t="s">
        <v>459</v>
      </c>
      <c r="J20" s="143" t="s">
        <v>485</v>
      </c>
      <c r="K20" s="144">
        <v>1859138645</v>
      </c>
      <c r="L20" s="145"/>
      <c r="M20" s="145">
        <v>44561</v>
      </c>
      <c r="N20" s="128">
        <f>+(M20-L20)/30</f>
        <v>1485.3666666666666</v>
      </c>
      <c r="O20" s="131"/>
      <c r="U20" s="127"/>
      <c r="V20" s="107">
        <f ca="1">NOW()</f>
        <v>44193.729649537039</v>
      </c>
      <c r="W20" s="107">
        <f ca="1">NOW()</f>
        <v>44193.729649537039</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DESARROLLO SOCIAL Y COMUNITARIO CORDESCO</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2683</v>
      </c>
      <c r="C48" s="118" t="s">
        <v>31</v>
      </c>
      <c r="D48" s="115" t="s">
        <v>2684</v>
      </c>
      <c r="E48" s="138">
        <v>43916</v>
      </c>
      <c r="F48" s="138">
        <v>44185</v>
      </c>
      <c r="G48" s="165">
        <f>IF(AND(E48&lt;&gt;"",F48&lt;&gt;""),((F48-E48)/30),"")</f>
        <v>8.9666666666666668</v>
      </c>
      <c r="H48" s="116" t="s">
        <v>2728</v>
      </c>
      <c r="I48" s="115" t="s">
        <v>163</v>
      </c>
      <c r="J48" s="115" t="s">
        <v>165</v>
      </c>
      <c r="K48" s="117">
        <v>8012860598</v>
      </c>
      <c r="L48" s="118" t="s">
        <v>1148</v>
      </c>
      <c r="M48" s="112">
        <v>1</v>
      </c>
      <c r="N48" s="118" t="s">
        <v>2639</v>
      </c>
      <c r="O48" s="118" t="s">
        <v>1148</v>
      </c>
      <c r="P48" s="80"/>
    </row>
    <row r="49" spans="1:16" s="6" customFormat="1" ht="24.75" customHeight="1" x14ac:dyDescent="0.25">
      <c r="A49" s="136">
        <v>2</v>
      </c>
      <c r="B49" s="116" t="s">
        <v>2685</v>
      </c>
      <c r="C49" s="118" t="s">
        <v>31</v>
      </c>
      <c r="D49" s="115" t="s">
        <v>2686</v>
      </c>
      <c r="E49" s="138">
        <v>43922</v>
      </c>
      <c r="F49" s="138">
        <v>44165</v>
      </c>
      <c r="G49" s="165">
        <f t="shared" ref="G49:G107" si="2">IF(AND(E49&lt;&gt;"",F49&lt;&gt;""),((F49-E49)/30),"")</f>
        <v>8.1</v>
      </c>
      <c r="H49" s="116" t="s">
        <v>2729</v>
      </c>
      <c r="I49" s="115" t="s">
        <v>711</v>
      </c>
      <c r="J49" s="115" t="s">
        <v>729</v>
      </c>
      <c r="K49" s="117">
        <v>2073654288</v>
      </c>
      <c r="L49" s="118" t="s">
        <v>1148</v>
      </c>
      <c r="M49" s="112">
        <v>1</v>
      </c>
      <c r="N49" s="118" t="s">
        <v>2639</v>
      </c>
      <c r="O49" s="118" t="s">
        <v>1148</v>
      </c>
      <c r="P49" s="80"/>
    </row>
    <row r="50" spans="1:16" s="6" customFormat="1" ht="24.75" customHeight="1" x14ac:dyDescent="0.25">
      <c r="A50" s="136">
        <v>3</v>
      </c>
      <c r="B50" s="116" t="s">
        <v>2685</v>
      </c>
      <c r="C50" s="118" t="s">
        <v>31</v>
      </c>
      <c r="D50" s="115" t="s">
        <v>2687</v>
      </c>
      <c r="E50" s="138">
        <v>43450</v>
      </c>
      <c r="F50" s="138">
        <v>43921</v>
      </c>
      <c r="G50" s="165">
        <f t="shared" si="2"/>
        <v>15.7</v>
      </c>
      <c r="H50" s="116" t="s">
        <v>2730</v>
      </c>
      <c r="I50" s="115" t="s">
        <v>711</v>
      </c>
      <c r="J50" s="115" t="s">
        <v>729</v>
      </c>
      <c r="K50" s="117">
        <v>3314082798</v>
      </c>
      <c r="L50" s="118" t="s">
        <v>1148</v>
      </c>
      <c r="M50" s="112">
        <v>1</v>
      </c>
      <c r="N50" s="118" t="s">
        <v>27</v>
      </c>
      <c r="O50" s="118" t="s">
        <v>1148</v>
      </c>
      <c r="P50" s="80"/>
    </row>
    <row r="51" spans="1:16" s="6" customFormat="1" ht="24.75" customHeight="1" outlineLevel="1" x14ac:dyDescent="0.25">
      <c r="A51" s="136">
        <v>4</v>
      </c>
      <c r="B51" s="116" t="s">
        <v>2685</v>
      </c>
      <c r="C51" s="118" t="s">
        <v>31</v>
      </c>
      <c r="D51" s="115" t="s">
        <v>2688</v>
      </c>
      <c r="E51" s="138">
        <v>43450</v>
      </c>
      <c r="F51" s="138">
        <v>43921</v>
      </c>
      <c r="G51" s="165">
        <f t="shared" si="2"/>
        <v>15.7</v>
      </c>
      <c r="H51" s="114" t="s">
        <v>2730</v>
      </c>
      <c r="I51" s="115" t="s">
        <v>711</v>
      </c>
      <c r="J51" s="115" t="s">
        <v>731</v>
      </c>
      <c r="K51" s="117">
        <v>1277762763</v>
      </c>
      <c r="L51" s="118" t="s">
        <v>1148</v>
      </c>
      <c r="M51" s="112">
        <v>1</v>
      </c>
      <c r="N51" s="118" t="s">
        <v>2639</v>
      </c>
      <c r="O51" s="118" t="s">
        <v>1148</v>
      </c>
      <c r="P51" s="80"/>
    </row>
    <row r="52" spans="1:16" s="7" customFormat="1" ht="24.75" customHeight="1" outlineLevel="1" x14ac:dyDescent="0.25">
      <c r="A52" s="137">
        <v>5</v>
      </c>
      <c r="B52" s="116" t="s">
        <v>2689</v>
      </c>
      <c r="C52" s="118" t="s">
        <v>31</v>
      </c>
      <c r="D52" s="115" t="s">
        <v>2690</v>
      </c>
      <c r="E52" s="138">
        <v>43799</v>
      </c>
      <c r="F52" s="138">
        <v>43921</v>
      </c>
      <c r="G52" s="165">
        <f t="shared" si="2"/>
        <v>4.0666666666666664</v>
      </c>
      <c r="H52" s="116" t="s">
        <v>2730</v>
      </c>
      <c r="I52" s="115" t="s">
        <v>453</v>
      </c>
      <c r="J52" s="115" t="s">
        <v>985</v>
      </c>
      <c r="K52" s="117">
        <v>99309761</v>
      </c>
      <c r="L52" s="118" t="s">
        <v>1148</v>
      </c>
      <c r="M52" s="112">
        <v>1</v>
      </c>
      <c r="N52" s="118" t="s">
        <v>2639</v>
      </c>
      <c r="O52" s="118" t="s">
        <v>1148</v>
      </c>
      <c r="P52" s="81"/>
    </row>
    <row r="53" spans="1:16" s="7" customFormat="1" ht="24.75" customHeight="1" outlineLevel="1" x14ac:dyDescent="0.25">
      <c r="A53" s="137">
        <v>6</v>
      </c>
      <c r="B53" s="116" t="s">
        <v>2689</v>
      </c>
      <c r="C53" s="118" t="s">
        <v>31</v>
      </c>
      <c r="D53" s="115" t="s">
        <v>2691</v>
      </c>
      <c r="E53" s="138">
        <v>43450</v>
      </c>
      <c r="F53" s="138">
        <v>43799</v>
      </c>
      <c r="G53" s="165">
        <f t="shared" si="2"/>
        <v>11.633333333333333</v>
      </c>
      <c r="H53" s="114" t="s">
        <v>2730</v>
      </c>
      <c r="I53" s="115" t="s">
        <v>453</v>
      </c>
      <c r="J53" s="115" t="s">
        <v>985</v>
      </c>
      <c r="K53" s="117">
        <v>324305184</v>
      </c>
      <c r="L53" s="118" t="s">
        <v>1148</v>
      </c>
      <c r="M53" s="112">
        <v>1</v>
      </c>
      <c r="N53" s="118" t="s">
        <v>27</v>
      </c>
      <c r="O53" s="118" t="s">
        <v>1148</v>
      </c>
      <c r="P53" s="81"/>
    </row>
    <row r="54" spans="1:16" s="7" customFormat="1" ht="24.75" customHeight="1" outlineLevel="1" x14ac:dyDescent="0.25">
      <c r="A54" s="137">
        <v>7</v>
      </c>
      <c r="B54" s="116" t="s">
        <v>2689</v>
      </c>
      <c r="C54" s="118" t="s">
        <v>31</v>
      </c>
      <c r="D54" s="115" t="s">
        <v>2692</v>
      </c>
      <c r="E54" s="138">
        <v>43450</v>
      </c>
      <c r="F54" s="138">
        <v>43921</v>
      </c>
      <c r="G54" s="165">
        <f t="shared" si="2"/>
        <v>15.7</v>
      </c>
      <c r="H54" s="114" t="s">
        <v>2730</v>
      </c>
      <c r="I54" s="115" t="s">
        <v>453</v>
      </c>
      <c r="J54" s="115" t="s">
        <v>970</v>
      </c>
      <c r="K54" s="117">
        <v>813574254</v>
      </c>
      <c r="L54" s="118" t="s">
        <v>1148</v>
      </c>
      <c r="M54" s="112">
        <v>1</v>
      </c>
      <c r="N54" s="118" t="s">
        <v>2639</v>
      </c>
      <c r="O54" s="118" t="s">
        <v>1148</v>
      </c>
      <c r="P54" s="81"/>
    </row>
    <row r="55" spans="1:16" s="7" customFormat="1" ht="24.75" customHeight="1" outlineLevel="1" x14ac:dyDescent="0.25">
      <c r="A55" s="137">
        <v>8</v>
      </c>
      <c r="B55" s="116" t="s">
        <v>2685</v>
      </c>
      <c r="C55" s="118" t="s">
        <v>31</v>
      </c>
      <c r="D55" s="115" t="s">
        <v>2693</v>
      </c>
      <c r="E55" s="138">
        <v>43480</v>
      </c>
      <c r="F55" s="138">
        <v>43814</v>
      </c>
      <c r="G55" s="165">
        <f t="shared" si="2"/>
        <v>11.133333333333333</v>
      </c>
      <c r="H55" s="116" t="s">
        <v>2731</v>
      </c>
      <c r="I55" s="115" t="s">
        <v>711</v>
      </c>
      <c r="J55" s="115" t="s">
        <v>729</v>
      </c>
      <c r="K55" s="113">
        <v>1663976776</v>
      </c>
      <c r="L55" s="118" t="s">
        <v>1148</v>
      </c>
      <c r="M55" s="112">
        <v>1</v>
      </c>
      <c r="N55" s="118" t="s">
        <v>27</v>
      </c>
      <c r="O55" s="118" t="s">
        <v>1148</v>
      </c>
      <c r="P55" s="81"/>
    </row>
    <row r="56" spans="1:16" s="7" customFormat="1" ht="24.75" customHeight="1" outlineLevel="1" x14ac:dyDescent="0.25">
      <c r="A56" s="137">
        <v>9</v>
      </c>
      <c r="B56" s="116" t="s">
        <v>2685</v>
      </c>
      <c r="C56" s="118" t="s">
        <v>31</v>
      </c>
      <c r="D56" s="115" t="s">
        <v>2694</v>
      </c>
      <c r="E56" s="138">
        <v>43313</v>
      </c>
      <c r="F56" s="138">
        <v>43449</v>
      </c>
      <c r="G56" s="165">
        <f t="shared" si="2"/>
        <v>4.5333333333333332</v>
      </c>
      <c r="H56" s="116" t="s">
        <v>2730</v>
      </c>
      <c r="I56" s="115" t="s">
        <v>711</v>
      </c>
      <c r="J56" s="115" t="s">
        <v>729</v>
      </c>
      <c r="K56" s="113">
        <v>1226256556</v>
      </c>
      <c r="L56" s="118" t="s">
        <v>1148</v>
      </c>
      <c r="M56" s="112">
        <v>1</v>
      </c>
      <c r="N56" s="118" t="s">
        <v>27</v>
      </c>
      <c r="O56" s="118" t="s">
        <v>26</v>
      </c>
      <c r="P56" s="81"/>
    </row>
    <row r="57" spans="1:16" s="7" customFormat="1" ht="24.75" customHeight="1" outlineLevel="1" x14ac:dyDescent="0.25">
      <c r="A57" s="137">
        <v>10</v>
      </c>
      <c r="B57" s="116" t="s">
        <v>2685</v>
      </c>
      <c r="C57" s="118" t="s">
        <v>31</v>
      </c>
      <c r="D57" s="115" t="s">
        <v>2695</v>
      </c>
      <c r="E57" s="138">
        <v>43302</v>
      </c>
      <c r="F57" s="138">
        <v>43449</v>
      </c>
      <c r="G57" s="165">
        <f t="shared" si="2"/>
        <v>4.9000000000000004</v>
      </c>
      <c r="H57" s="116" t="s">
        <v>2730</v>
      </c>
      <c r="I57" s="115" t="s">
        <v>711</v>
      </c>
      <c r="J57" s="115" t="s">
        <v>731</v>
      </c>
      <c r="K57" s="113">
        <v>419655582</v>
      </c>
      <c r="L57" s="118" t="s">
        <v>1148</v>
      </c>
      <c r="M57" s="112">
        <v>1</v>
      </c>
      <c r="N57" s="118" t="s">
        <v>27</v>
      </c>
      <c r="O57" s="118" t="s">
        <v>1148</v>
      </c>
      <c r="P57" s="81"/>
    </row>
    <row r="58" spans="1:16" s="7" customFormat="1" ht="24.75" customHeight="1" outlineLevel="1" x14ac:dyDescent="0.25">
      <c r="A58" s="137">
        <v>11</v>
      </c>
      <c r="B58" s="116" t="s">
        <v>2685</v>
      </c>
      <c r="C58" s="118" t="s">
        <v>31</v>
      </c>
      <c r="D58" s="115" t="s">
        <v>2696</v>
      </c>
      <c r="E58" s="138">
        <v>43071</v>
      </c>
      <c r="F58" s="138">
        <v>43312</v>
      </c>
      <c r="G58" s="165">
        <f t="shared" si="2"/>
        <v>8.0333333333333332</v>
      </c>
      <c r="H58" s="116" t="s">
        <v>2731</v>
      </c>
      <c r="I58" s="115" t="s">
        <v>711</v>
      </c>
      <c r="J58" s="115" t="s">
        <v>729</v>
      </c>
      <c r="K58" s="117">
        <v>1319028151</v>
      </c>
      <c r="L58" s="118" t="s">
        <v>1148</v>
      </c>
      <c r="M58" s="112">
        <v>1</v>
      </c>
      <c r="N58" s="118" t="s">
        <v>27</v>
      </c>
      <c r="O58" s="118" t="s">
        <v>26</v>
      </c>
      <c r="P58" s="81"/>
    </row>
    <row r="59" spans="1:16" s="7" customFormat="1" ht="24.75" customHeight="1" outlineLevel="1" x14ac:dyDescent="0.25">
      <c r="A59" s="137">
        <v>12</v>
      </c>
      <c r="B59" s="116" t="s">
        <v>2685</v>
      </c>
      <c r="C59" s="118" t="s">
        <v>31</v>
      </c>
      <c r="D59" s="115" t="s">
        <v>2697</v>
      </c>
      <c r="E59" s="138">
        <v>42887</v>
      </c>
      <c r="F59" s="138">
        <v>43084</v>
      </c>
      <c r="G59" s="165">
        <f t="shared" si="2"/>
        <v>6.5666666666666664</v>
      </c>
      <c r="H59" s="116" t="s">
        <v>2731</v>
      </c>
      <c r="I59" s="115" t="s">
        <v>711</v>
      </c>
      <c r="J59" s="115" t="s">
        <v>729</v>
      </c>
      <c r="K59" s="117">
        <v>640382628</v>
      </c>
      <c r="L59" s="118" t="s">
        <v>1148</v>
      </c>
      <c r="M59" s="112">
        <v>1</v>
      </c>
      <c r="N59" s="118" t="s">
        <v>27</v>
      </c>
      <c r="O59" s="118" t="s">
        <v>1148</v>
      </c>
      <c r="P59" s="81"/>
    </row>
    <row r="60" spans="1:16" s="7" customFormat="1" ht="24.75" customHeight="1" outlineLevel="1" x14ac:dyDescent="0.25">
      <c r="A60" s="137">
        <v>13</v>
      </c>
      <c r="B60" s="116" t="s">
        <v>2685</v>
      </c>
      <c r="C60" s="118" t="s">
        <v>31</v>
      </c>
      <c r="D60" s="115" t="s">
        <v>2698</v>
      </c>
      <c r="E60" s="138">
        <v>43405</v>
      </c>
      <c r="F60" s="138">
        <v>43434</v>
      </c>
      <c r="G60" s="165">
        <f t="shared" si="2"/>
        <v>0.96666666666666667</v>
      </c>
      <c r="H60" s="116" t="s">
        <v>2731</v>
      </c>
      <c r="I60" s="115" t="s">
        <v>711</v>
      </c>
      <c r="J60" s="115" t="s">
        <v>729</v>
      </c>
      <c r="K60" s="117">
        <v>144665937</v>
      </c>
      <c r="L60" s="118" t="s">
        <v>1148</v>
      </c>
      <c r="M60" s="112">
        <v>1</v>
      </c>
      <c r="N60" s="118" t="s">
        <v>27</v>
      </c>
      <c r="O60" s="118" t="s">
        <v>1148</v>
      </c>
      <c r="P60" s="81"/>
    </row>
    <row r="61" spans="1:16" s="7" customFormat="1" ht="24.75" customHeight="1" outlineLevel="1" x14ac:dyDescent="0.25">
      <c r="A61" s="137">
        <v>14</v>
      </c>
      <c r="B61" s="116" t="s">
        <v>2683</v>
      </c>
      <c r="C61" s="118" t="s">
        <v>31</v>
      </c>
      <c r="D61" s="115" t="s">
        <v>2699</v>
      </c>
      <c r="E61" s="138">
        <v>42831</v>
      </c>
      <c r="F61" s="138">
        <v>43056</v>
      </c>
      <c r="G61" s="165">
        <f t="shared" si="2"/>
        <v>7.5</v>
      </c>
      <c r="H61" s="116" t="s">
        <v>2732</v>
      </c>
      <c r="I61" s="115" t="s">
        <v>163</v>
      </c>
      <c r="J61" s="115" t="s">
        <v>165</v>
      </c>
      <c r="K61" s="117">
        <v>7043623727</v>
      </c>
      <c r="L61" s="118" t="s">
        <v>26</v>
      </c>
      <c r="M61" s="112">
        <v>0.2</v>
      </c>
      <c r="N61" s="118" t="s">
        <v>27</v>
      </c>
      <c r="O61" s="118" t="s">
        <v>1148</v>
      </c>
      <c r="P61" s="81"/>
    </row>
    <row r="62" spans="1:16" s="7" customFormat="1" ht="24.75" customHeight="1" outlineLevel="1" x14ac:dyDescent="0.25">
      <c r="A62" s="137">
        <v>15</v>
      </c>
      <c r="B62" s="116" t="s">
        <v>2685</v>
      </c>
      <c r="C62" s="118" t="s">
        <v>31</v>
      </c>
      <c r="D62" s="115" t="s">
        <v>2700</v>
      </c>
      <c r="E62" s="138">
        <v>42675</v>
      </c>
      <c r="F62" s="138">
        <v>43312</v>
      </c>
      <c r="G62" s="165">
        <f t="shared" si="2"/>
        <v>21.233333333333334</v>
      </c>
      <c r="H62" s="114" t="s">
        <v>2733</v>
      </c>
      <c r="I62" s="115" t="s">
        <v>711</v>
      </c>
      <c r="J62" s="115" t="s">
        <v>729</v>
      </c>
      <c r="K62" s="117">
        <v>5102543471</v>
      </c>
      <c r="L62" s="118" t="s">
        <v>1148</v>
      </c>
      <c r="M62" s="112">
        <v>1</v>
      </c>
      <c r="N62" s="118" t="s">
        <v>27</v>
      </c>
      <c r="O62" s="118" t="s">
        <v>26</v>
      </c>
      <c r="P62" s="81"/>
    </row>
    <row r="63" spans="1:16" s="7" customFormat="1" ht="24.75" customHeight="1" outlineLevel="1" x14ac:dyDescent="0.25">
      <c r="A63" s="137">
        <v>16</v>
      </c>
      <c r="B63" s="116" t="s">
        <v>2685</v>
      </c>
      <c r="C63" s="118" t="s">
        <v>31</v>
      </c>
      <c r="D63" s="115" t="s">
        <v>2701</v>
      </c>
      <c r="E63" s="138">
        <v>42675</v>
      </c>
      <c r="F63" s="138">
        <v>43312</v>
      </c>
      <c r="G63" s="165">
        <f t="shared" si="2"/>
        <v>21.233333333333334</v>
      </c>
      <c r="H63" s="114" t="s">
        <v>2733</v>
      </c>
      <c r="I63" s="115" t="s">
        <v>711</v>
      </c>
      <c r="J63" s="115" t="s">
        <v>735</v>
      </c>
      <c r="K63" s="117">
        <v>3005221781</v>
      </c>
      <c r="L63" s="118" t="s">
        <v>1148</v>
      </c>
      <c r="M63" s="112">
        <v>1</v>
      </c>
      <c r="N63" s="118" t="s">
        <v>27</v>
      </c>
      <c r="O63" s="118" t="s">
        <v>26</v>
      </c>
      <c r="P63" s="81"/>
    </row>
    <row r="64" spans="1:16" s="7" customFormat="1" ht="24.75" customHeight="1" outlineLevel="1" x14ac:dyDescent="0.25">
      <c r="A64" s="137">
        <v>17</v>
      </c>
      <c r="B64" s="116" t="s">
        <v>2685</v>
      </c>
      <c r="C64" s="118" t="s">
        <v>31</v>
      </c>
      <c r="D64" s="115" t="s">
        <v>2702</v>
      </c>
      <c r="E64" s="138">
        <v>42657</v>
      </c>
      <c r="F64" s="138">
        <v>43312</v>
      </c>
      <c r="G64" s="165">
        <f t="shared" si="2"/>
        <v>21.833333333333332</v>
      </c>
      <c r="H64" s="114" t="s">
        <v>2733</v>
      </c>
      <c r="I64" s="115" t="s">
        <v>711</v>
      </c>
      <c r="J64" s="115" t="s">
        <v>731</v>
      </c>
      <c r="K64" s="117">
        <v>1815390798</v>
      </c>
      <c r="L64" s="118" t="s">
        <v>1148</v>
      </c>
      <c r="M64" s="112">
        <v>1</v>
      </c>
      <c r="N64" s="118" t="s">
        <v>27</v>
      </c>
      <c r="O64" s="118" t="s">
        <v>26</v>
      </c>
      <c r="P64" s="81"/>
    </row>
    <row r="65" spans="1:16" s="7" customFormat="1" ht="24.75" customHeight="1" outlineLevel="1" x14ac:dyDescent="0.25">
      <c r="A65" s="137">
        <v>18</v>
      </c>
      <c r="B65" s="116" t="s">
        <v>2685</v>
      </c>
      <c r="C65" s="118" t="s">
        <v>31</v>
      </c>
      <c r="D65" s="115" t="s">
        <v>2703</v>
      </c>
      <c r="E65" s="138">
        <v>42409</v>
      </c>
      <c r="F65" s="138">
        <v>42719</v>
      </c>
      <c r="G65" s="165">
        <f t="shared" si="2"/>
        <v>10.333333333333334</v>
      </c>
      <c r="H65" s="116" t="s">
        <v>2734</v>
      </c>
      <c r="I65" s="115" t="s">
        <v>711</v>
      </c>
      <c r="J65" s="115" t="s">
        <v>735</v>
      </c>
      <c r="K65" s="117">
        <v>641844846</v>
      </c>
      <c r="L65" s="118" t="s">
        <v>1148</v>
      </c>
      <c r="M65" s="112">
        <v>1</v>
      </c>
      <c r="N65" s="118" t="s">
        <v>27</v>
      </c>
      <c r="O65" s="118" t="s">
        <v>1148</v>
      </c>
      <c r="P65" s="81"/>
    </row>
    <row r="66" spans="1:16" s="7" customFormat="1" ht="24.75" customHeight="1" outlineLevel="1" x14ac:dyDescent="0.25">
      <c r="A66" s="137">
        <v>19</v>
      </c>
      <c r="B66" s="116" t="s">
        <v>2685</v>
      </c>
      <c r="C66" s="118" t="s">
        <v>31</v>
      </c>
      <c r="D66" s="115" t="s">
        <v>2704</v>
      </c>
      <c r="E66" s="138">
        <v>42398</v>
      </c>
      <c r="F66" s="138">
        <v>42643</v>
      </c>
      <c r="G66" s="165">
        <f t="shared" si="2"/>
        <v>8.1666666666666661</v>
      </c>
      <c r="H66" s="116" t="s">
        <v>2735</v>
      </c>
      <c r="I66" s="115" t="s">
        <v>711</v>
      </c>
      <c r="J66" s="115" t="s">
        <v>729</v>
      </c>
      <c r="K66" s="117">
        <v>281062591</v>
      </c>
      <c r="L66" s="118" t="s">
        <v>1148</v>
      </c>
      <c r="M66" s="112">
        <v>1</v>
      </c>
      <c r="N66" s="118" t="s">
        <v>27</v>
      </c>
      <c r="O66" s="118" t="s">
        <v>1148</v>
      </c>
      <c r="P66" s="81"/>
    </row>
    <row r="67" spans="1:16" s="7" customFormat="1" ht="24.75" customHeight="1" outlineLevel="1" x14ac:dyDescent="0.25">
      <c r="A67" s="137">
        <v>20</v>
      </c>
      <c r="B67" s="116" t="s">
        <v>2685</v>
      </c>
      <c r="C67" s="118" t="s">
        <v>31</v>
      </c>
      <c r="D67" s="115" t="s">
        <v>2705</v>
      </c>
      <c r="E67" s="138">
        <v>42396</v>
      </c>
      <c r="F67" s="138">
        <v>42643</v>
      </c>
      <c r="G67" s="165">
        <f t="shared" si="2"/>
        <v>8.2333333333333325</v>
      </c>
      <c r="H67" s="116" t="s">
        <v>2736</v>
      </c>
      <c r="I67" s="115" t="s">
        <v>711</v>
      </c>
      <c r="J67" s="115" t="s">
        <v>729</v>
      </c>
      <c r="K67" s="117">
        <v>72077442</v>
      </c>
      <c r="L67" s="118" t="s">
        <v>1148</v>
      </c>
      <c r="M67" s="112">
        <v>1</v>
      </c>
      <c r="N67" s="118" t="s">
        <v>27</v>
      </c>
      <c r="O67" s="118" t="s">
        <v>1148</v>
      </c>
      <c r="P67" s="81"/>
    </row>
    <row r="68" spans="1:16" s="7" customFormat="1" ht="24.75" customHeight="1" outlineLevel="1" x14ac:dyDescent="0.25">
      <c r="A68" s="136">
        <v>21</v>
      </c>
      <c r="B68" s="116" t="s">
        <v>2685</v>
      </c>
      <c r="C68" s="118" t="s">
        <v>31</v>
      </c>
      <c r="D68" s="115" t="s">
        <v>2706</v>
      </c>
      <c r="E68" s="138">
        <v>42279</v>
      </c>
      <c r="F68" s="138">
        <v>42369</v>
      </c>
      <c r="G68" s="165">
        <f t="shared" si="2"/>
        <v>3</v>
      </c>
      <c r="H68" s="114" t="s">
        <v>2737</v>
      </c>
      <c r="I68" s="115" t="s">
        <v>711</v>
      </c>
      <c r="J68" s="115" t="s">
        <v>729</v>
      </c>
      <c r="K68" s="117">
        <v>165433100</v>
      </c>
      <c r="L68" s="118" t="s">
        <v>1148</v>
      </c>
      <c r="M68" s="112">
        <v>1</v>
      </c>
      <c r="N68" s="118" t="s">
        <v>27</v>
      </c>
      <c r="O68" s="118" t="s">
        <v>1148</v>
      </c>
      <c r="P68" s="81"/>
    </row>
    <row r="69" spans="1:16" s="7" customFormat="1" ht="24.75" customHeight="1" outlineLevel="1" x14ac:dyDescent="0.25">
      <c r="A69" s="136">
        <v>22</v>
      </c>
      <c r="B69" s="116" t="s">
        <v>2685</v>
      </c>
      <c r="C69" s="118" t="s">
        <v>31</v>
      </c>
      <c r="D69" s="115" t="s">
        <v>2707</v>
      </c>
      <c r="E69" s="138">
        <v>42033</v>
      </c>
      <c r="F69" s="138">
        <v>42369</v>
      </c>
      <c r="G69" s="165">
        <f t="shared" si="2"/>
        <v>11.2</v>
      </c>
      <c r="H69" s="114" t="s">
        <v>2738</v>
      </c>
      <c r="I69" s="115" t="s">
        <v>711</v>
      </c>
      <c r="J69" s="115" t="s">
        <v>729</v>
      </c>
      <c r="K69" s="117">
        <v>1166327976</v>
      </c>
      <c r="L69" s="118" t="s">
        <v>1148</v>
      </c>
      <c r="M69" s="112">
        <v>1</v>
      </c>
      <c r="N69" s="118" t="s">
        <v>27</v>
      </c>
      <c r="O69" s="118" t="s">
        <v>1148</v>
      </c>
      <c r="P69" s="81"/>
    </row>
    <row r="70" spans="1:16" s="7" customFormat="1" ht="24.75" customHeight="1" outlineLevel="1" x14ac:dyDescent="0.25">
      <c r="A70" s="136">
        <v>23</v>
      </c>
      <c r="B70" s="116" t="s">
        <v>2708</v>
      </c>
      <c r="C70" s="118" t="s">
        <v>31</v>
      </c>
      <c r="D70" s="115" t="s">
        <v>2709</v>
      </c>
      <c r="E70" s="138">
        <v>42002</v>
      </c>
      <c r="F70" s="138">
        <v>42369</v>
      </c>
      <c r="G70" s="165">
        <f t="shared" si="2"/>
        <v>12.233333333333333</v>
      </c>
      <c r="H70" s="116" t="s">
        <v>2739</v>
      </c>
      <c r="I70" s="115" t="s">
        <v>459</v>
      </c>
      <c r="J70" s="115" t="s">
        <v>462</v>
      </c>
      <c r="K70" s="117">
        <v>1133936583</v>
      </c>
      <c r="L70" s="118" t="s">
        <v>26</v>
      </c>
      <c r="M70" s="112">
        <v>0.2</v>
      </c>
      <c r="N70" s="118" t="s">
        <v>27</v>
      </c>
      <c r="O70" s="118" t="s">
        <v>1148</v>
      </c>
      <c r="P70" s="81"/>
    </row>
    <row r="71" spans="1:16" s="7" customFormat="1" ht="24.75" customHeight="1" outlineLevel="1" x14ac:dyDescent="0.25">
      <c r="A71" s="136">
        <v>24</v>
      </c>
      <c r="B71" s="116" t="s">
        <v>2708</v>
      </c>
      <c r="C71" s="118" t="s">
        <v>31</v>
      </c>
      <c r="D71" s="115" t="s">
        <v>2710</v>
      </c>
      <c r="E71" s="138">
        <v>42002</v>
      </c>
      <c r="F71" s="138">
        <v>42369</v>
      </c>
      <c r="G71" s="165">
        <f t="shared" si="2"/>
        <v>12.233333333333333</v>
      </c>
      <c r="H71" s="116" t="s">
        <v>2739</v>
      </c>
      <c r="I71" s="115" t="s">
        <v>459</v>
      </c>
      <c r="J71" s="115" t="s">
        <v>462</v>
      </c>
      <c r="K71" s="117">
        <v>1227909228</v>
      </c>
      <c r="L71" s="118" t="s">
        <v>26</v>
      </c>
      <c r="M71" s="112">
        <v>0.2</v>
      </c>
      <c r="N71" s="118" t="s">
        <v>27</v>
      </c>
      <c r="O71" s="118" t="s">
        <v>1148</v>
      </c>
      <c r="P71" s="81"/>
    </row>
    <row r="72" spans="1:16" s="7" customFormat="1" ht="24.75" customHeight="1" outlineLevel="1" x14ac:dyDescent="0.25">
      <c r="A72" s="137">
        <v>25</v>
      </c>
      <c r="B72" s="116" t="s">
        <v>2708</v>
      </c>
      <c r="C72" s="118" t="s">
        <v>31</v>
      </c>
      <c r="D72" s="115" t="s">
        <v>2711</v>
      </c>
      <c r="E72" s="138">
        <v>42002</v>
      </c>
      <c r="F72" s="138">
        <v>42369</v>
      </c>
      <c r="G72" s="165">
        <f t="shared" si="2"/>
        <v>12.233333333333333</v>
      </c>
      <c r="H72" s="116" t="s">
        <v>2739</v>
      </c>
      <c r="I72" s="115" t="s">
        <v>459</v>
      </c>
      <c r="J72" s="115" t="s">
        <v>462</v>
      </c>
      <c r="K72" s="117">
        <v>3278604170</v>
      </c>
      <c r="L72" s="118" t="s">
        <v>26</v>
      </c>
      <c r="M72" s="112">
        <v>0.2</v>
      </c>
      <c r="N72" s="118" t="s">
        <v>27</v>
      </c>
      <c r="O72" s="118" t="s">
        <v>1148</v>
      </c>
      <c r="P72" s="81"/>
    </row>
    <row r="73" spans="1:16" s="7" customFormat="1" ht="24.75" customHeight="1" outlineLevel="1" x14ac:dyDescent="0.25">
      <c r="A73" s="137">
        <v>26</v>
      </c>
      <c r="B73" s="116" t="s">
        <v>2685</v>
      </c>
      <c r="C73" s="118" t="s">
        <v>31</v>
      </c>
      <c r="D73" s="115" t="s">
        <v>2712</v>
      </c>
      <c r="E73" s="138">
        <v>41670</v>
      </c>
      <c r="F73" s="138">
        <v>42024</v>
      </c>
      <c r="G73" s="165">
        <f t="shared" si="2"/>
        <v>11.8</v>
      </c>
      <c r="H73" s="116" t="s">
        <v>2740</v>
      </c>
      <c r="I73" s="115" t="s">
        <v>711</v>
      </c>
      <c r="J73" s="115" t="s">
        <v>729</v>
      </c>
      <c r="K73" s="117">
        <v>1182259835</v>
      </c>
      <c r="L73" s="118" t="s">
        <v>1148</v>
      </c>
      <c r="M73" s="112">
        <v>1</v>
      </c>
      <c r="N73" s="118" t="s">
        <v>27</v>
      </c>
      <c r="O73" s="118" t="s">
        <v>1148</v>
      </c>
      <c r="P73" s="81"/>
    </row>
    <row r="74" spans="1:16" s="7" customFormat="1" ht="24.75" customHeight="1" outlineLevel="1" x14ac:dyDescent="0.25">
      <c r="A74" s="137">
        <v>27</v>
      </c>
      <c r="B74" s="116" t="s">
        <v>2685</v>
      </c>
      <c r="C74" s="118" t="s">
        <v>31</v>
      </c>
      <c r="D74" s="115" t="s">
        <v>2713</v>
      </c>
      <c r="E74" s="138">
        <v>41306</v>
      </c>
      <c r="F74" s="138">
        <v>41622</v>
      </c>
      <c r="G74" s="165">
        <f t="shared" si="2"/>
        <v>10.533333333333333</v>
      </c>
      <c r="H74" s="116" t="s">
        <v>2741</v>
      </c>
      <c r="I74" s="115" t="s">
        <v>711</v>
      </c>
      <c r="J74" s="115" t="s">
        <v>729</v>
      </c>
      <c r="K74" s="117">
        <v>849357510</v>
      </c>
      <c r="L74" s="118" t="s">
        <v>1148</v>
      </c>
      <c r="M74" s="112">
        <v>1</v>
      </c>
      <c r="N74" s="118" t="s">
        <v>27</v>
      </c>
      <c r="O74" s="118" t="s">
        <v>1148</v>
      </c>
      <c r="P74" s="81"/>
    </row>
    <row r="75" spans="1:16" s="7" customFormat="1" ht="24.75" customHeight="1" outlineLevel="1" x14ac:dyDescent="0.25">
      <c r="A75" s="137">
        <v>28</v>
      </c>
      <c r="B75" s="116" t="s">
        <v>2685</v>
      </c>
      <c r="C75" s="118" t="s">
        <v>31</v>
      </c>
      <c r="D75" s="115" t="s">
        <v>2714</v>
      </c>
      <c r="E75" s="138">
        <v>40940</v>
      </c>
      <c r="F75" s="138">
        <v>41257</v>
      </c>
      <c r="G75" s="165">
        <f t="shared" si="2"/>
        <v>10.566666666666666</v>
      </c>
      <c r="H75" s="116" t="s">
        <v>2741</v>
      </c>
      <c r="I75" s="115" t="s">
        <v>711</v>
      </c>
      <c r="J75" s="115" t="s">
        <v>729</v>
      </c>
      <c r="K75" s="117">
        <v>615057812</v>
      </c>
      <c r="L75" s="118" t="s">
        <v>1148</v>
      </c>
      <c r="M75" s="112">
        <v>1</v>
      </c>
      <c r="N75" s="118" t="s">
        <v>27</v>
      </c>
      <c r="O75" s="118" t="s">
        <v>1148</v>
      </c>
      <c r="P75" s="81"/>
    </row>
    <row r="76" spans="1:16" s="7" customFormat="1" ht="24.75" customHeight="1" outlineLevel="1" x14ac:dyDescent="0.25">
      <c r="A76" s="137">
        <v>29</v>
      </c>
      <c r="B76" s="116" t="s">
        <v>2715</v>
      </c>
      <c r="C76" s="118" t="s">
        <v>31</v>
      </c>
      <c r="D76" s="115" t="s">
        <v>2716</v>
      </c>
      <c r="E76" s="138">
        <v>40435</v>
      </c>
      <c r="F76" s="138">
        <v>40982</v>
      </c>
      <c r="G76" s="165">
        <f t="shared" si="2"/>
        <v>18.233333333333334</v>
      </c>
      <c r="H76" s="116" t="s">
        <v>2742</v>
      </c>
      <c r="I76" s="115" t="s">
        <v>1078</v>
      </c>
      <c r="J76" s="115" t="s">
        <v>1079</v>
      </c>
      <c r="K76" s="117">
        <v>14461480969</v>
      </c>
      <c r="L76" s="118" t="s">
        <v>1148</v>
      </c>
      <c r="M76" s="112">
        <v>1</v>
      </c>
      <c r="N76" s="118" t="s">
        <v>27</v>
      </c>
      <c r="O76" s="118" t="s">
        <v>1148</v>
      </c>
      <c r="P76" s="81"/>
    </row>
    <row r="77" spans="1:16" s="7" customFormat="1" ht="24.75" customHeight="1" outlineLevel="1" x14ac:dyDescent="0.25">
      <c r="A77" s="137">
        <v>30</v>
      </c>
      <c r="B77" s="116" t="s">
        <v>2685</v>
      </c>
      <c r="C77" s="118" t="s">
        <v>31</v>
      </c>
      <c r="D77" s="115" t="s">
        <v>2717</v>
      </c>
      <c r="E77" s="138">
        <v>40575</v>
      </c>
      <c r="F77" s="138">
        <v>40894</v>
      </c>
      <c r="G77" s="165">
        <f t="shared" si="2"/>
        <v>10.633333333333333</v>
      </c>
      <c r="H77" s="116" t="s">
        <v>2743</v>
      </c>
      <c r="I77" s="115" t="s">
        <v>711</v>
      </c>
      <c r="J77" s="115" t="s">
        <v>729</v>
      </c>
      <c r="K77" s="117">
        <v>548790027</v>
      </c>
      <c r="L77" s="118" t="s">
        <v>1148</v>
      </c>
      <c r="M77" s="112">
        <v>1</v>
      </c>
      <c r="N77" s="118" t="s">
        <v>27</v>
      </c>
      <c r="O77" s="118" t="s">
        <v>1148</v>
      </c>
      <c r="P77" s="81"/>
    </row>
    <row r="78" spans="1:16" s="7" customFormat="1" ht="24.75" customHeight="1" outlineLevel="1" x14ac:dyDescent="0.25">
      <c r="A78" s="137">
        <v>31</v>
      </c>
      <c r="B78" s="116" t="s">
        <v>2718</v>
      </c>
      <c r="C78" s="118" t="s">
        <v>31</v>
      </c>
      <c r="D78" s="115" t="s">
        <v>2719</v>
      </c>
      <c r="E78" s="138">
        <v>40980</v>
      </c>
      <c r="F78" s="138">
        <v>41243</v>
      </c>
      <c r="G78" s="165">
        <f t="shared" si="2"/>
        <v>8.7666666666666675</v>
      </c>
      <c r="H78" s="116" t="s">
        <v>2744</v>
      </c>
      <c r="I78" s="115" t="s">
        <v>711</v>
      </c>
      <c r="J78" s="115" t="s">
        <v>729</v>
      </c>
      <c r="K78" s="117">
        <v>40000000</v>
      </c>
      <c r="L78" s="118" t="s">
        <v>1148</v>
      </c>
      <c r="M78" s="112">
        <v>1</v>
      </c>
      <c r="N78" s="118" t="s">
        <v>27</v>
      </c>
      <c r="O78" s="118" t="s">
        <v>1148</v>
      </c>
      <c r="P78" s="81"/>
    </row>
    <row r="79" spans="1:16" s="7" customFormat="1" ht="24.75" customHeight="1" outlineLevel="1" x14ac:dyDescent="0.25">
      <c r="A79" s="137">
        <v>32</v>
      </c>
      <c r="B79" s="116" t="s">
        <v>2685</v>
      </c>
      <c r="C79" s="118" t="s">
        <v>31</v>
      </c>
      <c r="D79" s="115" t="s">
        <v>2720</v>
      </c>
      <c r="E79" s="138">
        <v>40210</v>
      </c>
      <c r="F79" s="138">
        <v>40543</v>
      </c>
      <c r="G79" s="165">
        <f t="shared" si="2"/>
        <v>11.1</v>
      </c>
      <c r="H79" s="116" t="s">
        <v>2745</v>
      </c>
      <c r="I79" s="115" t="s">
        <v>711</v>
      </c>
      <c r="J79" s="115" t="s">
        <v>729</v>
      </c>
      <c r="K79" s="117">
        <v>525551159</v>
      </c>
      <c r="L79" s="118" t="s">
        <v>1148</v>
      </c>
      <c r="M79" s="112">
        <v>1</v>
      </c>
      <c r="N79" s="118" t="s">
        <v>27</v>
      </c>
      <c r="O79" s="118" t="s">
        <v>1148</v>
      </c>
      <c r="P79" s="81"/>
    </row>
    <row r="80" spans="1:16" s="7" customFormat="1" ht="24.75" customHeight="1" outlineLevel="1" x14ac:dyDescent="0.25">
      <c r="A80" s="137">
        <v>33</v>
      </c>
      <c r="B80" s="116" t="s">
        <v>2683</v>
      </c>
      <c r="C80" s="118" t="s">
        <v>31</v>
      </c>
      <c r="D80" s="115" t="s">
        <v>2721</v>
      </c>
      <c r="E80" s="138">
        <v>42426</v>
      </c>
      <c r="F80" s="138">
        <v>42735</v>
      </c>
      <c r="G80" s="165">
        <f t="shared" si="2"/>
        <v>10.3</v>
      </c>
      <c r="H80" s="116" t="s">
        <v>2746</v>
      </c>
      <c r="I80" s="115" t="s">
        <v>163</v>
      </c>
      <c r="J80" s="115" t="s">
        <v>165</v>
      </c>
      <c r="K80" s="117">
        <v>7822102000</v>
      </c>
      <c r="L80" s="118" t="s">
        <v>26</v>
      </c>
      <c r="M80" s="112">
        <v>0.2</v>
      </c>
      <c r="N80" s="118" t="s">
        <v>27</v>
      </c>
      <c r="O80" s="118" t="s">
        <v>1148</v>
      </c>
      <c r="P80" s="81"/>
    </row>
    <row r="81" spans="1:16" s="7" customFormat="1" ht="24.75" customHeight="1" outlineLevel="1" x14ac:dyDescent="0.25">
      <c r="A81" s="137">
        <v>34</v>
      </c>
      <c r="B81" s="116" t="s">
        <v>2685</v>
      </c>
      <c r="C81" s="118" t="s">
        <v>31</v>
      </c>
      <c r="D81" s="115" t="s">
        <v>2722</v>
      </c>
      <c r="E81" s="138">
        <v>39846</v>
      </c>
      <c r="F81" s="138">
        <v>40178</v>
      </c>
      <c r="G81" s="165">
        <f t="shared" si="2"/>
        <v>11.066666666666666</v>
      </c>
      <c r="H81" s="114" t="s">
        <v>2747</v>
      </c>
      <c r="I81" s="115" t="s">
        <v>711</v>
      </c>
      <c r="J81" s="115" t="s">
        <v>729</v>
      </c>
      <c r="K81" s="117">
        <v>517986162</v>
      </c>
      <c r="L81" s="118" t="s">
        <v>1148</v>
      </c>
      <c r="M81" s="112">
        <v>1</v>
      </c>
      <c r="N81" s="118" t="s">
        <v>27</v>
      </c>
      <c r="O81" s="118" t="s">
        <v>1148</v>
      </c>
      <c r="P81" s="81"/>
    </row>
    <row r="82" spans="1:16" s="7" customFormat="1" ht="24.75" customHeight="1" outlineLevel="1" x14ac:dyDescent="0.25">
      <c r="A82" s="137">
        <v>35</v>
      </c>
      <c r="B82" s="116" t="s">
        <v>2685</v>
      </c>
      <c r="C82" s="118" t="s">
        <v>31</v>
      </c>
      <c r="D82" s="115" t="s">
        <v>2723</v>
      </c>
      <c r="E82" s="138">
        <v>39846</v>
      </c>
      <c r="F82" s="138">
        <v>40178</v>
      </c>
      <c r="G82" s="165">
        <f t="shared" si="2"/>
        <v>11.066666666666666</v>
      </c>
      <c r="H82" s="114" t="s">
        <v>2747</v>
      </c>
      <c r="I82" s="115" t="s">
        <v>711</v>
      </c>
      <c r="J82" s="115" t="s">
        <v>729</v>
      </c>
      <c r="K82" s="117">
        <v>485819443</v>
      </c>
      <c r="L82" s="118" t="s">
        <v>1148</v>
      </c>
      <c r="M82" s="112">
        <v>1</v>
      </c>
      <c r="N82" s="118" t="s">
        <v>27</v>
      </c>
      <c r="O82" s="118" t="s">
        <v>1148</v>
      </c>
      <c r="P82" s="81"/>
    </row>
    <row r="83" spans="1:16" s="7" customFormat="1" ht="24.75" customHeight="1" outlineLevel="1" x14ac:dyDescent="0.25">
      <c r="A83" s="137">
        <v>36</v>
      </c>
      <c r="B83" s="116" t="s">
        <v>2685</v>
      </c>
      <c r="C83" s="118" t="s">
        <v>31</v>
      </c>
      <c r="D83" s="115" t="s">
        <v>2724</v>
      </c>
      <c r="E83" s="138">
        <v>39846</v>
      </c>
      <c r="F83" s="138">
        <v>40178</v>
      </c>
      <c r="G83" s="165">
        <f t="shared" si="2"/>
        <v>11.066666666666666</v>
      </c>
      <c r="H83" s="114" t="s">
        <v>2747</v>
      </c>
      <c r="I83" s="115" t="s">
        <v>711</v>
      </c>
      <c r="J83" s="115" t="s">
        <v>729</v>
      </c>
      <c r="K83" s="117">
        <v>328797425</v>
      </c>
      <c r="L83" s="118" t="s">
        <v>1148</v>
      </c>
      <c r="M83" s="112">
        <v>1</v>
      </c>
      <c r="N83" s="118" t="s">
        <v>27</v>
      </c>
      <c r="O83" s="118" t="s">
        <v>1148</v>
      </c>
      <c r="P83" s="81"/>
    </row>
    <row r="84" spans="1:16" s="7" customFormat="1" ht="24.75" customHeight="1" outlineLevel="1" x14ac:dyDescent="0.25">
      <c r="A84" s="137">
        <v>37</v>
      </c>
      <c r="B84" s="116" t="s">
        <v>2685</v>
      </c>
      <c r="C84" s="118" t="s">
        <v>31</v>
      </c>
      <c r="D84" s="115" t="s">
        <v>2725</v>
      </c>
      <c r="E84" s="138">
        <v>39468</v>
      </c>
      <c r="F84" s="138">
        <v>39813</v>
      </c>
      <c r="G84" s="165">
        <f t="shared" si="2"/>
        <v>11.5</v>
      </c>
      <c r="H84" s="116" t="s">
        <v>2748</v>
      </c>
      <c r="I84" s="115" t="s">
        <v>711</v>
      </c>
      <c r="J84" s="115" t="s">
        <v>729</v>
      </c>
      <c r="K84" s="117">
        <v>167342932</v>
      </c>
      <c r="L84" s="118" t="s">
        <v>1148</v>
      </c>
      <c r="M84" s="112">
        <v>1</v>
      </c>
      <c r="N84" s="118" t="s">
        <v>27</v>
      </c>
      <c r="O84" s="118" t="s">
        <v>1148</v>
      </c>
      <c r="P84" s="81"/>
    </row>
    <row r="85" spans="1:16" s="7" customFormat="1" ht="24.75" customHeight="1" outlineLevel="1" x14ac:dyDescent="0.25">
      <c r="A85" s="137">
        <v>38</v>
      </c>
      <c r="B85" s="116" t="s">
        <v>2685</v>
      </c>
      <c r="C85" s="118" t="s">
        <v>31</v>
      </c>
      <c r="D85" s="115" t="s">
        <v>2726</v>
      </c>
      <c r="E85" s="138">
        <v>39093</v>
      </c>
      <c r="F85" s="138">
        <v>39447</v>
      </c>
      <c r="G85" s="165">
        <f t="shared" si="2"/>
        <v>11.8</v>
      </c>
      <c r="H85" s="114" t="s">
        <v>2749</v>
      </c>
      <c r="I85" s="115" t="s">
        <v>711</v>
      </c>
      <c r="J85" s="115" t="s">
        <v>729</v>
      </c>
      <c r="K85" s="117">
        <v>120666395</v>
      </c>
      <c r="L85" s="118" t="s">
        <v>1148</v>
      </c>
      <c r="M85" s="112">
        <v>1</v>
      </c>
      <c r="N85" s="118" t="s">
        <v>27</v>
      </c>
      <c r="O85" s="118" t="s">
        <v>1148</v>
      </c>
      <c r="P85" s="81"/>
    </row>
    <row r="86" spans="1:16" s="7" customFormat="1" ht="24.75" customHeight="1" outlineLevel="1" x14ac:dyDescent="0.25">
      <c r="A86" s="137">
        <v>39</v>
      </c>
      <c r="B86" s="116" t="s">
        <v>2685</v>
      </c>
      <c r="C86" s="118" t="s">
        <v>31</v>
      </c>
      <c r="D86" s="115" t="s">
        <v>2727</v>
      </c>
      <c r="E86" s="138">
        <v>38728</v>
      </c>
      <c r="F86" s="138">
        <v>39082</v>
      </c>
      <c r="G86" s="165">
        <f t="shared" si="2"/>
        <v>11.8</v>
      </c>
      <c r="H86" s="116" t="s">
        <v>2748</v>
      </c>
      <c r="I86" s="115" t="s">
        <v>711</v>
      </c>
      <c r="J86" s="115" t="s">
        <v>729</v>
      </c>
      <c r="K86" s="117">
        <v>118301113</v>
      </c>
      <c r="L86" s="118" t="s">
        <v>1148</v>
      </c>
      <c r="M86" s="112">
        <v>1</v>
      </c>
      <c r="N86" s="118" t="s">
        <v>27</v>
      </c>
      <c r="O86" s="118" t="s">
        <v>1148</v>
      </c>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2750</v>
      </c>
      <c r="E114" s="138">
        <v>43885</v>
      </c>
      <c r="F114" s="138">
        <v>44196</v>
      </c>
      <c r="G114" s="165">
        <f>IF(AND(E114&lt;&gt;"",F114&lt;&gt;""),((F114-E114)/30),"")</f>
        <v>10.366666666666667</v>
      </c>
      <c r="H114" s="116" t="s">
        <v>2754</v>
      </c>
      <c r="I114" s="115" t="s">
        <v>711</v>
      </c>
      <c r="J114" s="115" t="s">
        <v>729</v>
      </c>
      <c r="K114" s="117">
        <v>1421178441</v>
      </c>
      <c r="L114" s="102">
        <f>+IF(AND(K114&gt;0,O114="Ejecución"),(K114/877802)*Tabla28[[#This Row],[% participación]],IF(AND(K114&gt;0,O114&lt;&gt;"Ejecución"),"-",""))</f>
        <v>1619.0193699718159</v>
      </c>
      <c r="M114" s="118" t="s">
        <v>1148</v>
      </c>
      <c r="N114" s="174">
        <f>+IF(M116="No",1,IF(M116="Si","Ingrese %",""))</f>
        <v>1</v>
      </c>
      <c r="O114" s="170" t="s">
        <v>1150</v>
      </c>
      <c r="P114" s="80"/>
    </row>
    <row r="115" spans="1:16" s="6" customFormat="1" ht="24.75" customHeight="1" x14ac:dyDescent="0.25">
      <c r="A115" s="136">
        <v>2</v>
      </c>
      <c r="B115" s="168" t="s">
        <v>2671</v>
      </c>
      <c r="C115" s="169" t="s">
        <v>31</v>
      </c>
      <c r="D115" s="115" t="s">
        <v>2751</v>
      </c>
      <c r="E115" s="138">
        <v>43885</v>
      </c>
      <c r="F115" s="138">
        <v>44196</v>
      </c>
      <c r="G115" s="165">
        <f t="shared" ref="G115:G116" si="3">IF(AND(E115&lt;&gt;"",F115&lt;&gt;""),((F115-E115)/30),"")</f>
        <v>10.366666666666667</v>
      </c>
      <c r="H115" s="116" t="s">
        <v>2754</v>
      </c>
      <c r="I115" s="115" t="s">
        <v>711</v>
      </c>
      <c r="J115" s="115" t="s">
        <v>729</v>
      </c>
      <c r="K115" s="68">
        <v>1673198652</v>
      </c>
      <c r="L115" s="102">
        <f>+IF(AND(K115&gt;0,O115="Ejecución"),(K115/877802)*Tabla28[[#This Row],[% participación]],IF(AND(K115&gt;0,O115&lt;&gt;"Ejecución"),"-",""))</f>
        <v>1906.1230801479148</v>
      </c>
      <c r="M115" s="65" t="s">
        <v>1148</v>
      </c>
      <c r="N115" s="174">
        <f>+IF(M116="No",1,IF(M116="Si","Ingrese %",""))</f>
        <v>1</v>
      </c>
      <c r="O115" s="170" t="s">
        <v>1150</v>
      </c>
      <c r="P115" s="80"/>
    </row>
    <row r="116" spans="1:16" s="6" customFormat="1" ht="24.75" customHeight="1" x14ac:dyDescent="0.25">
      <c r="A116" s="136">
        <v>3</v>
      </c>
      <c r="B116" s="168" t="s">
        <v>2671</v>
      </c>
      <c r="C116" s="169" t="s">
        <v>31</v>
      </c>
      <c r="D116" s="115" t="s">
        <v>2752</v>
      </c>
      <c r="E116" s="138">
        <v>43885</v>
      </c>
      <c r="F116" s="138">
        <v>44196</v>
      </c>
      <c r="G116" s="165">
        <f t="shared" si="3"/>
        <v>10.366666666666667</v>
      </c>
      <c r="H116" s="116" t="s">
        <v>2754</v>
      </c>
      <c r="I116" s="115" t="s">
        <v>711</v>
      </c>
      <c r="J116" s="115" t="s">
        <v>730</v>
      </c>
      <c r="K116" s="68">
        <v>3469260006</v>
      </c>
      <c r="L116" s="102">
        <f>+IF(AND(K116&gt;0,O116="Ejecución"),(K116/877802)*Tabla28[[#This Row],[% participación]],IF(AND(K116&gt;0,O116&lt;&gt;"Ejecución"),"-",""))</f>
        <v>3952.2124647699593</v>
      </c>
      <c r="M116" s="65"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2753</v>
      </c>
      <c r="E117" s="138">
        <v>44160</v>
      </c>
      <c r="F117" s="138">
        <v>44196</v>
      </c>
      <c r="G117" s="165">
        <f t="shared" ref="G117:G159" si="5">IF(AND(E117&lt;&gt;"",F117&lt;&gt;""),((F117-E117)/30),"")</f>
        <v>1.2</v>
      </c>
      <c r="H117" s="116" t="s">
        <v>2755</v>
      </c>
      <c r="I117" s="115" t="s">
        <v>1154</v>
      </c>
      <c r="J117" s="115" t="s">
        <v>698</v>
      </c>
      <c r="K117" s="68">
        <v>2308784262</v>
      </c>
      <c r="L117" s="102">
        <f>+IF(AND(K117&gt;0,O117="Ejecución"),(K117/877802)*Tabla28[[#This Row],[% participación]],IF(AND(K117&gt;0,O117&lt;&gt;"Ejecución"),"-",""))</f>
        <v>1315.0939858874781</v>
      </c>
      <c r="M117" s="65" t="s">
        <v>26</v>
      </c>
      <c r="N117" s="174">
        <v>0.5</v>
      </c>
      <c r="O117" s="170" t="s">
        <v>1150</v>
      </c>
      <c r="P117" s="80"/>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2" t="str">
        <f>+IF(AND(K118&gt;0,O118="Ejecución"),(K118/877802)*Tabla28[[#This Row],[% participación]],IF(AND(K118&gt;0,O118&lt;&gt;"Ejecución"),"-",""))</f>
        <v/>
      </c>
      <c r="M118" s="65"/>
      <c r="N118" s="174" t="str">
        <f t="shared" si="4"/>
        <v/>
      </c>
      <c r="O118" s="170" t="s">
        <v>1150</v>
      </c>
      <c r="P118" s="81"/>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2" t="str">
        <f>+IF(AND(K119&gt;0,O119="Ejecución"),(K119/877802)*Tabla28[[#This Row],[% participación]],IF(AND(K119&gt;0,O119&lt;&gt;"Ejecución"),"-",""))</f>
        <v/>
      </c>
      <c r="M119" s="65"/>
      <c r="N119" s="174" t="str">
        <f t="shared" si="4"/>
        <v/>
      </c>
      <c r="O119" s="170" t="s">
        <v>1150</v>
      </c>
      <c r="P119" s="81"/>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2" t="str">
        <f>+IF(AND(K120&gt;0,O120="Ejecución"),(K120/877802)*Tabla28[[#This Row],[% participación]],IF(AND(K120&gt;0,O120&lt;&gt;"Ejecución"),"-",""))</f>
        <v/>
      </c>
      <c r="M120" s="65"/>
      <c r="N120" s="174" t="str">
        <f t="shared" si="4"/>
        <v/>
      </c>
      <c r="O120" s="170" t="s">
        <v>1150</v>
      </c>
      <c r="P120" s="81"/>
    </row>
    <row r="121" spans="1:16" s="7" customFormat="1" ht="24.75" customHeight="1" outlineLevel="1" x14ac:dyDescent="0.25">
      <c r="A121" s="137">
        <v>8</v>
      </c>
      <c r="B121" s="168" t="s">
        <v>2671</v>
      </c>
      <c r="C121" s="169" t="s">
        <v>31</v>
      </c>
      <c r="D121" s="63"/>
      <c r="E121" s="138"/>
      <c r="F121" s="138"/>
      <c r="G121" s="165" t="str">
        <f t="shared" si="5"/>
        <v/>
      </c>
      <c r="H121" s="104"/>
      <c r="I121" s="63"/>
      <c r="J121" s="63"/>
      <c r="K121" s="68"/>
      <c r="L121" s="102" t="str">
        <f>+IF(AND(K121&gt;0,O121="Ejecución"),(K121/877802)*Tabla28[[#This Row],[% participación]],IF(AND(K121&gt;0,O121&lt;&gt;"Ejecución"),"-",""))</f>
        <v/>
      </c>
      <c r="M121" s="65"/>
      <c r="N121" s="174" t="str">
        <f t="shared" si="4"/>
        <v/>
      </c>
      <c r="O121" s="170" t="s">
        <v>1150</v>
      </c>
      <c r="P121" s="81"/>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2" t="str">
        <f>+IF(AND(K122&gt;0,O122="Ejecución"),(K122/877802)*Tabla28[[#This Row],[% participación]],IF(AND(K122&gt;0,O122&lt;&gt;"Ejecución"),"-",""))</f>
        <v/>
      </c>
      <c r="M122" s="65"/>
      <c r="N122" s="174" t="str">
        <f t="shared" si="4"/>
        <v/>
      </c>
      <c r="O122" s="170" t="s">
        <v>1150</v>
      </c>
      <c r="P122" s="81"/>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2" t="str">
        <f>+IF(AND(K123&gt;0,O123="Ejecución"),(K123/877802)*Tabla28[[#This Row],[% participación]],IF(AND(K123&gt;0,O123&lt;&gt;"Ejecución"),"-",""))</f>
        <v/>
      </c>
      <c r="M123" s="65"/>
      <c r="N123" s="174" t="str">
        <f t="shared" si="4"/>
        <v/>
      </c>
      <c r="O123" s="170" t="s">
        <v>1150</v>
      </c>
      <c r="P123" s="81"/>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2" t="str">
        <f>+IF(AND(K124&gt;0,O124="Ejecución"),(K124/877802)*Tabla28[[#This Row],[% participación]],IF(AND(K124&gt;0,O124&lt;&gt;"Ejecución"),"-",""))</f>
        <v/>
      </c>
      <c r="M124" s="65"/>
      <c r="N124" s="174" t="str">
        <f t="shared" si="4"/>
        <v/>
      </c>
      <c r="O124" s="170" t="s">
        <v>1150</v>
      </c>
      <c r="P124" s="81"/>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2" t="str">
        <f>+IF(AND(K125&gt;0,O125="Ejecución"),(K125/877802)*Tabla28[[#This Row],[% participación]],IF(AND(K125&gt;0,O125&lt;&gt;"Ejecución"),"-",""))</f>
        <v/>
      </c>
      <c r="M125" s="65"/>
      <c r="N125" s="174" t="str">
        <f t="shared" si="4"/>
        <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HYPERLINK("#Integrante_1!A1","INICIO")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28"/>
      <c r="S177" s="28" t="s">
        <v>2619</v>
      </c>
      <c r="T177" s="19"/>
      <c r="U177" s="19"/>
      <c r="V177" s="19"/>
      <c r="W177" s="19"/>
      <c r="X177" s="19"/>
      <c r="Y177" s="19"/>
      <c r="Z177" s="19"/>
      <c r="AA177" s="19"/>
      <c r="AB177" s="19"/>
    </row>
    <row r="178" spans="1:28" ht="23.25" x14ac:dyDescent="0.25">
      <c r="A178" s="9"/>
      <c r="B178" s="251"/>
      <c r="C178" s="252"/>
      <c r="D178" s="253"/>
      <c r="E178" s="28" t="s">
        <v>2621</v>
      </c>
      <c r="F178" s="28" t="s">
        <v>2622</v>
      </c>
      <c r="G178" s="28" t="s">
        <v>2623</v>
      </c>
      <c r="H178" s="5"/>
      <c r="I178" s="226"/>
      <c r="J178" s="227"/>
      <c r="K178" s="227"/>
      <c r="L178" s="228"/>
      <c r="M178" s="233"/>
      <c r="O178" s="8"/>
      <c r="Q178" s="19"/>
      <c r="R178" s="28" t="s">
        <v>2623</v>
      </c>
      <c r="S178" s="28" t="s">
        <v>2621</v>
      </c>
      <c r="T178" s="19"/>
      <c r="U178" s="19"/>
      <c r="V178" s="19"/>
      <c r="W178" s="19"/>
      <c r="X178" s="19"/>
      <c r="Y178" s="19"/>
      <c r="Z178" s="19"/>
      <c r="AA178" s="19"/>
      <c r="AB178" s="19"/>
    </row>
    <row r="179" spans="1:28" ht="23.25" x14ac:dyDescent="0.25">
      <c r="A179" s="9"/>
      <c r="B179" s="221" t="s">
        <v>2670</v>
      </c>
      <c r="C179" s="221"/>
      <c r="D179" s="221"/>
      <c r="E179" s="24">
        <v>0.02</v>
      </c>
      <c r="F179" s="171">
        <v>0.01</v>
      </c>
      <c r="G179" s="172">
        <f>IF(F179&gt;0,SUM(E179+F179),"")</f>
        <v>0.03</v>
      </c>
      <c r="H179" s="5"/>
      <c r="I179" s="229" t="s">
        <v>2674</v>
      </c>
      <c r="J179" s="230"/>
      <c r="K179" s="230"/>
      <c r="L179" s="231"/>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0.03</v>
      </c>
      <c r="D185" s="93" t="s">
        <v>2633</v>
      </c>
      <c r="E185" s="96">
        <f>+(C185*SUM(K20:K35))</f>
        <v>55774159.350000001</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26" t="s">
        <v>24</v>
      </c>
      <c r="J192" s="5" t="s">
        <v>2642</v>
      </c>
      <c r="K192" s="5"/>
      <c r="M192" s="5"/>
      <c r="N192" s="5"/>
      <c r="O192" s="8"/>
      <c r="Q192" s="147"/>
      <c r="R192" s="148"/>
      <c r="S192" s="148"/>
      <c r="T192" s="147"/>
    </row>
    <row r="193" spans="1:18" x14ac:dyDescent="0.25">
      <c r="A193" s="9"/>
      <c r="C193" s="119">
        <v>41964</v>
      </c>
      <c r="D193" s="5"/>
      <c r="E193" s="120">
        <v>3014</v>
      </c>
      <c r="F193" s="5"/>
      <c r="G193" s="5"/>
      <c r="H193" s="140" t="s">
        <v>2756</v>
      </c>
      <c r="J193" s="5"/>
      <c r="K193" s="121">
        <v>38728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t="s">
        <v>2756</v>
      </c>
      <c r="D211" s="21"/>
      <c r="G211" s="27" t="s">
        <v>2625</v>
      </c>
      <c r="H211" s="141" t="s">
        <v>2757</v>
      </c>
      <c r="J211" s="27" t="s">
        <v>2627</v>
      </c>
      <c r="K211" s="141" t="s">
        <v>2759</v>
      </c>
      <c r="L211" s="21"/>
      <c r="M211" s="21"/>
      <c r="N211" s="21"/>
      <c r="O211" s="8"/>
    </row>
    <row r="212" spans="1:15" x14ac:dyDescent="0.25">
      <c r="A212" s="9"/>
      <c r="B212" s="27" t="s">
        <v>2624</v>
      </c>
      <c r="C212" s="140" t="s">
        <v>2756</v>
      </c>
      <c r="D212" s="21"/>
      <c r="G212" s="27" t="s">
        <v>2626</v>
      </c>
      <c r="H212" s="141" t="s">
        <v>2758</v>
      </c>
      <c r="J212" s="27" t="s">
        <v>2628</v>
      </c>
      <c r="K212" s="140" t="s">
        <v>2760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zoomScale="60" zoomScaleNormal="60" zoomScaleSheetLayoutView="40" zoomScalePageLayoutView="40" workbookViewId="0">
      <selection activeCell="K21" sqref="K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0" t="str">
        <f>HYPERLINK("#Integrante_2!A109","CAPACIDAD RESIDUAL")</f>
        <v>CAPACIDAD RESIDUAL</v>
      </c>
      <c r="F8" s="201"/>
      <c r="G8" s="202"/>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0" t="str">
        <f>HYPERLINK("#Integrante_2!A162","TALENTO HUMANO")</f>
        <v>TALENTO HUMANO</v>
      </c>
      <c r="F9" s="201"/>
      <c r="G9" s="202"/>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0" t="str">
        <f>HYPERLINK("#Integrante_2!F162","INFRAESTRUCTURA")</f>
        <v>INFRAESTRUCTURA</v>
      </c>
      <c r="F10" s="201"/>
      <c r="G10" s="202"/>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2788</v>
      </c>
      <c r="D15" s="35"/>
      <c r="E15" s="35"/>
      <c r="F15" s="5"/>
      <c r="G15" s="32" t="s">
        <v>1168</v>
      </c>
      <c r="H15" s="105" t="s">
        <v>459</v>
      </c>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v>900764738</v>
      </c>
      <c r="C20" s="5"/>
      <c r="D20" s="161"/>
      <c r="E20" s="153" t="s">
        <v>2669</v>
      </c>
      <c r="F20" s="155" t="s">
        <v>2681</v>
      </c>
      <c r="G20" s="5"/>
      <c r="H20" s="203"/>
      <c r="I20" s="142" t="s">
        <v>459</v>
      </c>
      <c r="J20" s="143" t="s">
        <v>485</v>
      </c>
      <c r="K20" s="144">
        <v>1859138645</v>
      </c>
      <c r="L20" s="145"/>
      <c r="M20" s="145">
        <v>44561</v>
      </c>
      <c r="N20" s="128">
        <f>+(M20-L20)/30</f>
        <v>1485.3666666666666</v>
      </c>
      <c r="O20" s="131"/>
      <c r="U20" s="127"/>
      <c r="V20" s="107">
        <f ca="1">NOW()</f>
        <v>44193.729649537039</v>
      </c>
      <c r="W20" s="107">
        <f ca="1">NOW()</f>
        <v>44193.729649537039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str">
        <f>VLOOKUP(B20,EAS!A2:B1439,2,0)</f>
        <v>CORPORACION PARA EL SERVICIO DE DESARROLLO SOCIAL DE LAS CUMUNIDADES</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t="s">
        <v>2682</v>
      </c>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2761</v>
      </c>
      <c r="C48" s="118" t="s">
        <v>31</v>
      </c>
      <c r="D48" s="115" t="s">
        <v>2762</v>
      </c>
      <c r="E48" s="138">
        <v>41725</v>
      </c>
      <c r="F48" s="138">
        <v>41973</v>
      </c>
      <c r="G48" s="165">
        <f>IF(AND(E48&lt;&gt;"",F48&lt;&gt;""),((F48-E48)/30),"")</f>
        <v>8.2666666666666675</v>
      </c>
      <c r="H48" s="116" t="s">
        <v>2770</v>
      </c>
      <c r="I48" s="115" t="s">
        <v>711</v>
      </c>
      <c r="J48" s="115" t="s">
        <v>729</v>
      </c>
      <c r="K48" s="117">
        <v>36000000</v>
      </c>
      <c r="L48" s="118" t="s">
        <v>1148</v>
      </c>
      <c r="M48" s="174">
        <v>1</v>
      </c>
      <c r="N48" s="118" t="s">
        <v>27</v>
      </c>
      <c r="O48" s="118" t="s">
        <v>26</v>
      </c>
      <c r="P48" s="80"/>
    </row>
    <row r="49" spans="1:16" s="6" customFormat="1" ht="24.75" customHeight="1" x14ac:dyDescent="0.25">
      <c r="A49" s="136">
        <v>2</v>
      </c>
      <c r="B49" s="116" t="s">
        <v>2761</v>
      </c>
      <c r="C49" s="118" t="s">
        <v>31</v>
      </c>
      <c r="D49" s="115" t="s">
        <v>2763</v>
      </c>
      <c r="E49" s="138">
        <v>42087</v>
      </c>
      <c r="F49" s="138">
        <v>42336</v>
      </c>
      <c r="G49" s="165">
        <f t="shared" ref="G49:G107" si="1">IF(AND(E49&lt;&gt;"",F49&lt;&gt;""),((F49-E49)/30),"")</f>
        <v>8.3000000000000007</v>
      </c>
      <c r="H49" s="116" t="s">
        <v>2771</v>
      </c>
      <c r="I49" s="115" t="s">
        <v>711</v>
      </c>
      <c r="J49" s="115" t="s">
        <v>729</v>
      </c>
      <c r="K49" s="117">
        <v>52500000</v>
      </c>
      <c r="L49" s="118" t="s">
        <v>1148</v>
      </c>
      <c r="M49" s="174">
        <v>1</v>
      </c>
      <c r="N49" s="118" t="s">
        <v>27</v>
      </c>
      <c r="O49" s="118" t="s">
        <v>26</v>
      </c>
      <c r="P49" s="80"/>
    </row>
    <row r="50" spans="1:16" s="6" customFormat="1" ht="24.75" customHeight="1" x14ac:dyDescent="0.25">
      <c r="A50" s="136">
        <v>3</v>
      </c>
      <c r="B50" s="116" t="s">
        <v>2764</v>
      </c>
      <c r="C50" s="118" t="s">
        <v>31</v>
      </c>
      <c r="D50" s="115" t="s">
        <v>2765</v>
      </c>
      <c r="E50" s="138">
        <v>41723</v>
      </c>
      <c r="F50" s="138">
        <v>41973</v>
      </c>
      <c r="G50" s="165">
        <f t="shared" si="1"/>
        <v>8.3333333333333339</v>
      </c>
      <c r="H50" s="114" t="s">
        <v>2772</v>
      </c>
      <c r="I50" s="115" t="s">
        <v>711</v>
      </c>
      <c r="J50" s="115" t="s">
        <v>729</v>
      </c>
      <c r="K50" s="117">
        <v>62000000</v>
      </c>
      <c r="L50" s="118" t="s">
        <v>1148</v>
      </c>
      <c r="M50" s="174">
        <v>1</v>
      </c>
      <c r="N50" s="118" t="s">
        <v>27</v>
      </c>
      <c r="O50" s="118" t="s">
        <v>26</v>
      </c>
      <c r="P50" s="80"/>
    </row>
    <row r="51" spans="1:16" s="6" customFormat="1" ht="24.75" customHeight="1" outlineLevel="1" x14ac:dyDescent="0.25">
      <c r="A51" s="136">
        <v>4</v>
      </c>
      <c r="B51" s="116" t="s">
        <v>2764</v>
      </c>
      <c r="C51" s="118" t="s">
        <v>31</v>
      </c>
      <c r="D51" s="115" t="s">
        <v>2766</v>
      </c>
      <c r="E51" s="138">
        <v>42083</v>
      </c>
      <c r="F51" s="138">
        <v>42336</v>
      </c>
      <c r="G51" s="165">
        <f t="shared" si="1"/>
        <v>8.4333333333333336</v>
      </c>
      <c r="H51" s="116" t="s">
        <v>2773</v>
      </c>
      <c r="I51" s="115" t="s">
        <v>711</v>
      </c>
      <c r="J51" s="115" t="s">
        <v>729</v>
      </c>
      <c r="K51" s="117">
        <v>67500000</v>
      </c>
      <c r="L51" s="118" t="s">
        <v>1148</v>
      </c>
      <c r="M51" s="174">
        <v>1</v>
      </c>
      <c r="N51" s="118" t="s">
        <v>27</v>
      </c>
      <c r="O51" s="118" t="s">
        <v>26</v>
      </c>
      <c r="P51" s="80"/>
    </row>
    <row r="52" spans="1:16" s="7" customFormat="1" ht="24.75" customHeight="1" outlineLevel="1" x14ac:dyDescent="0.25">
      <c r="A52" s="137">
        <v>5</v>
      </c>
      <c r="B52" s="116" t="s">
        <v>2764</v>
      </c>
      <c r="C52" s="118" t="s">
        <v>31</v>
      </c>
      <c r="D52" s="115" t="s">
        <v>2767</v>
      </c>
      <c r="E52" s="138">
        <v>42460</v>
      </c>
      <c r="F52" s="138">
        <v>42704</v>
      </c>
      <c r="G52" s="165">
        <f t="shared" si="1"/>
        <v>8.1333333333333329</v>
      </c>
      <c r="H52" s="114" t="s">
        <v>2774</v>
      </c>
      <c r="I52" s="115" t="s">
        <v>711</v>
      </c>
      <c r="J52" s="115" t="s">
        <v>729</v>
      </c>
      <c r="K52" s="117">
        <v>58800000</v>
      </c>
      <c r="L52" s="118" t="s">
        <v>1148</v>
      </c>
      <c r="M52" s="174">
        <v>1</v>
      </c>
      <c r="N52" s="118" t="s">
        <v>27</v>
      </c>
      <c r="O52" s="118" t="s">
        <v>26</v>
      </c>
      <c r="P52" s="81"/>
    </row>
    <row r="53" spans="1:16" s="7" customFormat="1" ht="24.75" customHeight="1" outlineLevel="1" x14ac:dyDescent="0.25">
      <c r="A53" s="137">
        <v>6</v>
      </c>
      <c r="B53" s="116" t="s">
        <v>2768</v>
      </c>
      <c r="C53" s="118" t="s">
        <v>31</v>
      </c>
      <c r="D53" s="115" t="s">
        <v>2769</v>
      </c>
      <c r="E53" s="138">
        <v>43906</v>
      </c>
      <c r="F53" s="138">
        <v>44185</v>
      </c>
      <c r="G53" s="165">
        <f t="shared" si="1"/>
        <v>9.3000000000000007</v>
      </c>
      <c r="H53" s="114" t="s">
        <v>2775</v>
      </c>
      <c r="I53" s="115" t="s">
        <v>163</v>
      </c>
      <c r="J53" s="115" t="s">
        <v>165</v>
      </c>
      <c r="K53" s="117">
        <v>1836695628</v>
      </c>
      <c r="L53" s="118" t="s">
        <v>1148</v>
      </c>
      <c r="M53" s="174">
        <v>1</v>
      </c>
      <c r="N53" s="118" t="s">
        <v>1151</v>
      </c>
      <c r="O53" s="118" t="s">
        <v>1148</v>
      </c>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2780</v>
      </c>
      <c r="E114" s="138">
        <v>43882</v>
      </c>
      <c r="F114" s="138">
        <v>44196</v>
      </c>
      <c r="G114" s="165">
        <f>IF(AND(E114&lt;&gt;"",F114&lt;&gt;""),((F114-E114)/30),"")</f>
        <v>10.466666666666667</v>
      </c>
      <c r="H114" s="116" t="s">
        <v>2776</v>
      </c>
      <c r="I114" s="115" t="s">
        <v>163</v>
      </c>
      <c r="J114" s="115" t="s">
        <v>176</v>
      </c>
      <c r="K114" s="117">
        <v>1098707117</v>
      </c>
      <c r="L114" s="102">
        <f>+IF(AND(K114&gt;0,O114="Ejecución"),(K114/877802)*Tabla283[[#This Row],[% participación]],IF(AND(K114&gt;0,O114&lt;&gt;"Ejecución"),"-",""))</f>
        <v>1251.65711287967</v>
      </c>
      <c r="M114" s="118" t="s">
        <v>1148</v>
      </c>
      <c r="N114" s="174">
        <f>+IF(M116="No",1,IF(M116="Si","Ingrese %",""))</f>
        <v>1</v>
      </c>
      <c r="O114" s="170" t="s">
        <v>1150</v>
      </c>
      <c r="P114" s="80"/>
    </row>
    <row r="115" spans="1:16" s="6" customFormat="1" ht="24.75" customHeight="1" x14ac:dyDescent="0.25">
      <c r="A115" s="136">
        <v>2</v>
      </c>
      <c r="B115" s="168" t="s">
        <v>2671</v>
      </c>
      <c r="C115" s="169" t="s">
        <v>31</v>
      </c>
      <c r="D115" s="115" t="s">
        <v>2781</v>
      </c>
      <c r="E115" s="138">
        <v>43882</v>
      </c>
      <c r="F115" s="138">
        <v>44196</v>
      </c>
      <c r="G115" s="165">
        <f t="shared" ref="G115:G160" si="3">IF(AND(E115&lt;&gt;"",F115&lt;&gt;""),((F115-E115)/30),"")</f>
        <v>10.466666666666667</v>
      </c>
      <c r="H115" s="116" t="s">
        <v>2777</v>
      </c>
      <c r="I115" s="115" t="s">
        <v>163</v>
      </c>
      <c r="J115" s="115" t="s">
        <v>171</v>
      </c>
      <c r="K115" s="68">
        <v>3653640413</v>
      </c>
      <c r="L115" s="102">
        <f>+IF(AND(K115&gt;0,O115="Ejecución"),(K115/877802)*Tabla283[[#This Row],[% participación]],IF(AND(K115&gt;0,O115&lt;&gt;"Ejecución"),"-",""))</f>
        <v>4162.2602967411785</v>
      </c>
      <c r="M115" s="118" t="s">
        <v>1148</v>
      </c>
      <c r="N115" s="174">
        <f>+IF(M116="No",1,IF(M116="Si","Ingrese %",""))</f>
        <v>1</v>
      </c>
      <c r="O115" s="170" t="s">
        <v>1150</v>
      </c>
      <c r="P115" s="80"/>
    </row>
    <row r="116" spans="1:16" s="6" customFormat="1" ht="24.75" customHeight="1" x14ac:dyDescent="0.25">
      <c r="A116" s="136">
        <v>3</v>
      </c>
      <c r="B116" s="168" t="s">
        <v>2671</v>
      </c>
      <c r="C116" s="169" t="s">
        <v>31</v>
      </c>
      <c r="D116" s="115" t="s">
        <v>2782</v>
      </c>
      <c r="E116" s="138">
        <v>43889</v>
      </c>
      <c r="F116" s="138">
        <v>44196</v>
      </c>
      <c r="G116" s="165">
        <f t="shared" si="3"/>
        <v>10.233333333333333</v>
      </c>
      <c r="H116" s="116" t="s">
        <v>2778</v>
      </c>
      <c r="I116" s="115" t="s">
        <v>711</v>
      </c>
      <c r="J116" s="115" t="s">
        <v>723</v>
      </c>
      <c r="K116" s="68">
        <v>7333984395</v>
      </c>
      <c r="L116" s="102">
        <f>+IF(AND(K116&gt;0,O116="Ejecución"),(K116/877802)*Tabla283[[#This Row],[% participación]],IF(AND(K116&gt;0,O116&lt;&gt;"Ejecución"),"-",""))</f>
        <v>8354.9415414865762</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2783</v>
      </c>
      <c r="E117" s="138">
        <v>43885</v>
      </c>
      <c r="F117" s="138">
        <v>44196</v>
      </c>
      <c r="G117" s="165">
        <f t="shared" si="3"/>
        <v>10.366666666666667</v>
      </c>
      <c r="H117" s="116" t="s">
        <v>2779</v>
      </c>
      <c r="I117" s="115" t="s">
        <v>208</v>
      </c>
      <c r="J117" s="115" t="s">
        <v>215</v>
      </c>
      <c r="K117" s="68">
        <v>3647587799</v>
      </c>
      <c r="L117" s="102">
        <f>+IF(AND(K117&gt;0,O117="Ejecución"),(K117/877802)*Tabla283[[#This Row],[% participación]],IF(AND(K117&gt;0,O117&lt;&gt;"Ejecución"),"-",""))</f>
        <v>4155.3651039756114</v>
      </c>
      <c r="M117" s="118" t="s">
        <v>1148</v>
      </c>
      <c r="N117" s="174">
        <f t="shared" si="4"/>
        <v>1</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HYPERLINK("#Integrante_2!A1","INICIO")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t="s">
        <v>2622</v>
      </c>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v>5.0000000000000001E-3</v>
      </c>
      <c r="G179" s="172">
        <f>IF(F179&gt;0,SUM(E179+F179),"")</f>
        <v>2.5000000000000001E-2</v>
      </c>
      <c r="H179" s="5"/>
      <c r="I179" s="212" t="s">
        <v>2674</v>
      </c>
      <c r="J179" s="213"/>
      <c r="K179" s="213"/>
      <c r="L179" s="214"/>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2.5000000000000001E-2</v>
      </c>
      <c r="D185" s="162" t="s">
        <v>2633</v>
      </c>
      <c r="E185" s="96">
        <f>+(C185*SUM(K20:K35))</f>
        <v>46478466.125</v>
      </c>
      <c r="F185" s="94"/>
      <c r="G185" s="95"/>
      <c r="H185" s="90"/>
      <c r="I185" s="92" t="s">
        <v>2632</v>
      </c>
      <c r="J185" s="177">
        <f>M179</f>
        <v>0.02</v>
      </c>
      <c r="K185" s="222" t="s">
        <v>2633</v>
      </c>
      <c r="L185" s="222"/>
      <c r="M185" s="96">
        <f>+J185*K20</f>
        <v>37182772.899999999</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50"/>
      <c r="Q192" s="147"/>
      <c r="R192" s="148"/>
      <c r="S192" s="148"/>
      <c r="T192" s="147"/>
    </row>
    <row r="193" spans="1:18" x14ac:dyDescent="0.25">
      <c r="A193" s="9"/>
      <c r="C193" s="121">
        <v>42122</v>
      </c>
      <c r="D193" s="5"/>
      <c r="E193" s="120">
        <v>413</v>
      </c>
      <c r="F193" s="5"/>
      <c r="G193" s="5"/>
      <c r="H193" s="140" t="s">
        <v>2784</v>
      </c>
      <c r="J193" s="5"/>
      <c r="K193" s="121">
        <v>43882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2784</v>
      </c>
      <c r="D211" s="21"/>
      <c r="G211" s="27" t="s">
        <v>2625</v>
      </c>
      <c r="H211" s="141" t="s">
        <v>2785</v>
      </c>
      <c r="J211" s="27" t="s">
        <v>2627</v>
      </c>
      <c r="K211" s="141" t="s">
        <v>2785</v>
      </c>
      <c r="L211" s="21"/>
      <c r="M211" s="21"/>
      <c r="N211" s="21"/>
      <c r="O211" s="8"/>
    </row>
    <row r="212" spans="1:15" x14ac:dyDescent="0.25">
      <c r="A212" s="9"/>
      <c r="B212" s="27" t="s">
        <v>2624</v>
      </c>
      <c r="C212" s="140" t="s">
        <v>2784</v>
      </c>
      <c r="D212" s="21"/>
      <c r="G212" s="27" t="s">
        <v>2626</v>
      </c>
      <c r="H212" s="141" t="s">
        <v>2786</v>
      </c>
      <c r="J212" s="27" t="s">
        <v>2628</v>
      </c>
      <c r="K212" s="140" t="s">
        <v>2787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0" t="str">
        <f>HYPERLINK("#Integrante_3!A109","CAPACIDAD RESIDUAL")</f>
        <v>CAPACIDAD RESIDUAL</v>
      </c>
      <c r="F8" s="201"/>
      <c r="G8" s="202"/>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0" t="str">
        <f>HYPERLINK("#Integrante_3!A162","TALENTO HUMANO")</f>
        <v>TALENTO HUMANO</v>
      </c>
      <c r="F9" s="201"/>
      <c r="G9" s="202"/>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0" t="str">
        <f>HYPERLINK("#Integrante_3!F162","INFRAESTRUCTURA")</f>
        <v>INFRAESTRUCTURA</v>
      </c>
      <c r="F10" s="201"/>
      <c r="G10" s="202"/>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44193.729649537039</v>
      </c>
      <c r="W20" s="107">
        <f ca="1">NOW()</f>
        <v>44193.729649537039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2674</v>
      </c>
      <c r="J174" s="255"/>
      <c r="K174" s="255"/>
      <c r="L174" s="255"/>
      <c r="M174" s="255"/>
      <c r="O174" s="178" t="str">
        <f>HYPERLINK("#Integrante_3!A1","INICIO")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57"/>
      <c r="S175" s="19"/>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57" t="s">
        <v>2623</v>
      </c>
      <c r="S176" s="19"/>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2674</v>
      </c>
      <c r="J177" s="213"/>
      <c r="K177" s="213"/>
      <c r="L177" s="214"/>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0" t="str">
        <f>HYPERLINK("#Integrante_4!A109","CAPACIDAD RESIDUAL")</f>
        <v>CAPACIDAD RESIDUAL</v>
      </c>
      <c r="F8" s="201"/>
      <c r="G8" s="202"/>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0" t="str">
        <f>HYPERLINK("#Integrante_4!A162","TALENTO HUMANO")</f>
        <v>TALENTO HUMANO</v>
      </c>
      <c r="F9" s="201"/>
      <c r="G9" s="202"/>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0" t="str">
        <f>HYPERLINK("#Integrante_4!F162","INFRAESTRUCTURA")</f>
        <v>INFRAESTRUCTURA</v>
      </c>
      <c r="F10" s="201"/>
      <c r="G10" s="202"/>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44193.729649537039</v>
      </c>
      <c r="W20" s="107">
        <f ca="1">NOW()</f>
        <v>44193.729649537039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HYPERLINK("#Integrante_4!A1","INICIO")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57"/>
      <c r="S177" s="19"/>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57" t="s">
        <v>2623</v>
      </c>
      <c r="S178" s="19"/>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2674</v>
      </c>
      <c r="J179" s="213"/>
      <c r="K179" s="213"/>
      <c r="L179" s="214"/>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0" t="str">
        <f>HYPERLINK("#Integrante_5!A109","CAPACIDAD RESIDUAL")</f>
        <v>CAPACIDAD RESIDUAL</v>
      </c>
      <c r="F8" s="201"/>
      <c r="G8" s="202"/>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0" t="str">
        <f>HYPERLINK("#Integrante_5!A162","TALENTO HUMANO")</f>
        <v>TALENTO HUMANO</v>
      </c>
      <c r="F9" s="201"/>
      <c r="G9" s="202"/>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0" t="str">
        <f>HYPERLINK("#Integrante_5!F162","INFRAESTRUCTURA")</f>
        <v>INFRAESTRUCTURA</v>
      </c>
      <c r="F10" s="201"/>
      <c r="G10" s="202"/>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44193.729649537039</v>
      </c>
      <c r="W20" s="107">
        <f ca="1">NOW()</f>
        <v>44193.729649537039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4" t="s">
        <v>13</v>
      </c>
      <c r="B160" s="195"/>
      <c r="C160" s="195"/>
      <c r="D160" s="195"/>
      <c r="E160" s="199"/>
      <c r="F160" s="195" t="s">
        <v>15</v>
      </c>
      <c r="G160" s="195"/>
      <c r="H160" s="195"/>
      <c r="I160" s="194" t="s">
        <v>16</v>
      </c>
      <c r="J160" s="195"/>
      <c r="K160" s="195"/>
      <c r="L160" s="195"/>
      <c r="M160" s="195"/>
      <c r="N160" s="195"/>
      <c r="O160" s="199"/>
      <c r="P160" s="78"/>
    </row>
    <row r="161" spans="1:28" ht="51.75" customHeight="1" x14ac:dyDescent="0.25">
      <c r="A161" s="240" t="s">
        <v>2664</v>
      </c>
      <c r="B161" s="241"/>
      <c r="C161" s="241"/>
      <c r="D161" s="241"/>
      <c r="E161" s="242"/>
      <c r="F161" s="243" t="s">
        <v>2665</v>
      </c>
      <c r="G161" s="243"/>
      <c r="H161" s="243"/>
      <c r="I161" s="240" t="s">
        <v>2635</v>
      </c>
      <c r="J161" s="241"/>
      <c r="K161" s="241"/>
      <c r="L161" s="241"/>
      <c r="M161" s="241"/>
      <c r="N161" s="241"/>
      <c r="O161" s="242"/>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196" t="s">
        <v>2618</v>
      </c>
      <c r="C163" s="196"/>
      <c r="D163" s="196"/>
      <c r="E163" s="8"/>
      <c r="F163" s="5"/>
      <c r="G163" s="244" t="s">
        <v>2618</v>
      </c>
      <c r="H163" s="244"/>
      <c r="I163" s="245" t="s">
        <v>1164</v>
      </c>
      <c r="J163" s="246"/>
      <c r="K163" s="246"/>
      <c r="L163" s="246"/>
      <c r="M163" s="246"/>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47" t="s">
        <v>2648</v>
      </c>
      <c r="J165" s="248"/>
      <c r="K165" s="248"/>
      <c r="L165" s="248"/>
      <c r="M165" s="248"/>
      <c r="N165" s="248"/>
      <c r="O165" s="249"/>
      <c r="U165" s="51"/>
    </row>
    <row r="166" spans="1:28" x14ac:dyDescent="0.25">
      <c r="A166" s="9"/>
      <c r="B166" s="258" t="s">
        <v>2662</v>
      </c>
      <c r="C166" s="258"/>
      <c r="D166" s="258"/>
      <c r="E166" s="8"/>
      <c r="F166" s="5"/>
      <c r="H166" s="83" t="s">
        <v>2661</v>
      </c>
      <c r="I166" s="247"/>
      <c r="J166" s="248"/>
      <c r="K166" s="248"/>
      <c r="L166" s="248"/>
      <c r="M166" s="248"/>
      <c r="N166" s="248"/>
      <c r="O166" s="249"/>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4" t="s">
        <v>2677</v>
      </c>
      <c r="B170" s="195"/>
      <c r="C170" s="195"/>
      <c r="D170" s="195"/>
      <c r="E170" s="195"/>
      <c r="F170" s="195"/>
      <c r="G170" s="195"/>
      <c r="H170" s="195"/>
      <c r="I170" s="195"/>
      <c r="J170" s="195"/>
      <c r="K170" s="195"/>
      <c r="L170" s="195"/>
      <c r="M170" s="195"/>
      <c r="N170" s="195"/>
      <c r="O170" s="199"/>
      <c r="P170" s="78"/>
    </row>
    <row r="171" spans="1:28" ht="15" customHeight="1" x14ac:dyDescent="0.25">
      <c r="A171" s="215" t="s">
        <v>2676</v>
      </c>
      <c r="B171" s="216"/>
      <c r="C171" s="216"/>
      <c r="D171" s="216"/>
      <c r="E171" s="216"/>
      <c r="F171" s="216"/>
      <c r="G171" s="216"/>
      <c r="H171" s="216"/>
      <c r="I171" s="216"/>
      <c r="J171" s="216"/>
      <c r="K171" s="216"/>
      <c r="L171" s="216"/>
      <c r="M171" s="216"/>
      <c r="N171" s="216"/>
      <c r="O171" s="217"/>
    </row>
    <row r="172" spans="1:28" ht="24" thickBot="1" x14ac:dyDescent="0.3">
      <c r="A172" s="218"/>
      <c r="B172" s="219"/>
      <c r="C172" s="219"/>
      <c r="D172" s="219"/>
      <c r="E172" s="219"/>
      <c r="F172" s="219"/>
      <c r="G172" s="219"/>
      <c r="H172" s="219"/>
      <c r="I172" s="219"/>
      <c r="J172" s="219"/>
      <c r="K172" s="219"/>
      <c r="L172" s="219"/>
      <c r="M172" s="219"/>
      <c r="N172" s="219"/>
      <c r="O172" s="220"/>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0" t="s">
        <v>2670</v>
      </c>
      <c r="C174" s="250"/>
      <c r="D174" s="250"/>
      <c r="E174" s="250"/>
      <c r="F174" s="250"/>
      <c r="G174" s="250"/>
      <c r="H174" s="20"/>
      <c r="I174" s="254" t="s">
        <v>2678</v>
      </c>
      <c r="J174" s="255"/>
      <c r="K174" s="255"/>
      <c r="L174" s="255"/>
      <c r="M174" s="255"/>
      <c r="O174" s="178" t="str">
        <f>HYPERLINK("#Integrante_5!A1","INICIO")</f>
        <v>INICIO</v>
      </c>
      <c r="Q174" s="19"/>
      <c r="R174" s="19"/>
      <c r="S174" s="19"/>
      <c r="T174" s="19"/>
      <c r="U174" s="19"/>
      <c r="V174" s="19"/>
      <c r="W174" s="19"/>
      <c r="X174" s="19"/>
      <c r="Y174" s="19"/>
      <c r="Z174" s="19"/>
      <c r="AA174" s="19"/>
      <c r="AB174" s="19"/>
    </row>
    <row r="175" spans="1:28" ht="23.25" x14ac:dyDescent="0.25">
      <c r="A175" s="9"/>
      <c r="B175" s="223" t="s">
        <v>17</v>
      </c>
      <c r="C175" s="224"/>
      <c r="D175" s="225"/>
      <c r="E175" s="254" t="s">
        <v>2620</v>
      </c>
      <c r="F175" s="255"/>
      <c r="G175" s="256"/>
      <c r="H175" s="5"/>
      <c r="I175" s="223" t="s">
        <v>17</v>
      </c>
      <c r="J175" s="224"/>
      <c r="K175" s="224"/>
      <c r="L175" s="225"/>
      <c r="M175" s="232" t="s">
        <v>2679</v>
      </c>
      <c r="O175" s="8"/>
      <c r="Q175" s="19"/>
      <c r="R175" s="19"/>
      <c r="S175" s="157"/>
      <c r="T175" s="19"/>
      <c r="U175" s="19"/>
      <c r="V175" s="19"/>
      <c r="W175" s="19"/>
      <c r="X175" s="19"/>
      <c r="Y175" s="19"/>
      <c r="Z175" s="19"/>
      <c r="AA175" s="19"/>
      <c r="AB175" s="19"/>
    </row>
    <row r="176" spans="1:28" ht="23.25" x14ac:dyDescent="0.25">
      <c r="A176" s="9"/>
      <c r="B176" s="251"/>
      <c r="C176" s="252"/>
      <c r="D176" s="253"/>
      <c r="E176" s="157" t="s">
        <v>2621</v>
      </c>
      <c r="F176" s="157" t="s">
        <v>2622</v>
      </c>
      <c r="G176" s="157" t="s">
        <v>2623</v>
      </c>
      <c r="H176" s="5"/>
      <c r="I176" s="251"/>
      <c r="J176" s="252"/>
      <c r="K176" s="252"/>
      <c r="L176" s="253"/>
      <c r="M176" s="233"/>
      <c r="O176" s="8"/>
      <c r="Q176" s="19"/>
      <c r="R176" s="19"/>
      <c r="S176" s="157" t="s">
        <v>2623</v>
      </c>
      <c r="T176" s="19"/>
      <c r="U176" s="19"/>
      <c r="V176" s="19"/>
      <c r="W176" s="19"/>
      <c r="X176" s="19"/>
      <c r="Y176" s="19"/>
      <c r="Z176" s="19"/>
      <c r="AA176" s="19"/>
      <c r="AB176" s="19"/>
    </row>
    <row r="177" spans="1:28" ht="23.25" x14ac:dyDescent="0.25">
      <c r="A177" s="9"/>
      <c r="B177" s="221" t="s">
        <v>2670</v>
      </c>
      <c r="C177" s="221"/>
      <c r="D177" s="221"/>
      <c r="E177" s="24">
        <v>0.02</v>
      </c>
      <c r="F177" s="171"/>
      <c r="G177" s="172" t="str">
        <f>IF(F177&gt;0,SUM(E177+F177),"")</f>
        <v/>
      </c>
      <c r="H177" s="5"/>
      <c r="I177" s="212" t="s">
        <v>2672</v>
      </c>
      <c r="J177" s="213"/>
      <c r="K177" s="213"/>
      <c r="L177" s="214"/>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1" t="s">
        <v>1165</v>
      </c>
      <c r="C178" s="221"/>
      <c r="D178" s="221"/>
      <c r="E178" s="24">
        <v>0.02</v>
      </c>
      <c r="F178" s="69"/>
      <c r="G178" s="156" t="str">
        <f>IF(F178&gt;0,SUM(E178+F178),"")</f>
        <v/>
      </c>
      <c r="H178" s="5"/>
      <c r="I178" s="212" t="s">
        <v>1169</v>
      </c>
      <c r="J178" s="213"/>
      <c r="K178" s="214"/>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1" t="s">
        <v>1166</v>
      </c>
      <c r="C179" s="221"/>
      <c r="D179" s="221"/>
      <c r="E179" s="24">
        <v>0.02</v>
      </c>
      <c r="F179" s="69"/>
      <c r="G179" s="156" t="str">
        <f>IF(F179&gt;0,SUM(E179+F179),"")</f>
        <v/>
      </c>
      <c r="H179" s="5"/>
      <c r="I179" s="212" t="s">
        <v>1170</v>
      </c>
      <c r="J179" s="213"/>
      <c r="K179" s="214"/>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1" t="s">
        <v>1167</v>
      </c>
      <c r="C180" s="221"/>
      <c r="D180" s="221"/>
      <c r="E180" s="24">
        <v>0.03</v>
      </c>
      <c r="F180" s="69"/>
      <c r="G180" s="156" t="str">
        <f>IF(F180&gt;0,SUM(E180+F180),"")</f>
        <v/>
      </c>
      <c r="H180" s="5"/>
      <c r="I180" s="212" t="s">
        <v>1171</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2" t="s">
        <v>1172</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2" t="s">
        <v>2633</v>
      </c>
      <c r="L183" s="222"/>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4" t="s">
        <v>18</v>
      </c>
      <c r="B186" s="195"/>
      <c r="C186" s="195"/>
      <c r="D186" s="195"/>
      <c r="E186" s="195"/>
      <c r="F186" s="195"/>
      <c r="G186" s="195"/>
      <c r="H186" s="195"/>
      <c r="I186" s="195"/>
      <c r="J186" s="195"/>
      <c r="K186" s="195"/>
      <c r="L186" s="195"/>
      <c r="M186" s="195"/>
      <c r="N186" s="195"/>
      <c r="O186" s="199"/>
      <c r="P186" s="78"/>
    </row>
    <row r="187" spans="1:28" ht="15" customHeight="1" x14ac:dyDescent="0.25">
      <c r="A187" s="215" t="s">
        <v>19</v>
      </c>
      <c r="B187" s="216"/>
      <c r="C187" s="216"/>
      <c r="D187" s="216"/>
      <c r="E187" s="216"/>
      <c r="F187" s="216"/>
      <c r="G187" s="216"/>
      <c r="H187" s="216"/>
      <c r="I187" s="216"/>
      <c r="J187" s="216"/>
      <c r="K187" s="216"/>
      <c r="L187" s="216"/>
      <c r="M187" s="216"/>
      <c r="N187" s="216"/>
      <c r="O187" s="217"/>
    </row>
    <row r="188" spans="1:28" ht="15.75" thickBot="1" x14ac:dyDescent="0.3">
      <c r="A188" s="218"/>
      <c r="B188" s="219"/>
      <c r="C188" s="219"/>
      <c r="D188" s="219"/>
      <c r="E188" s="219"/>
      <c r="F188" s="219"/>
      <c r="G188" s="219"/>
      <c r="H188" s="219"/>
      <c r="I188" s="219"/>
      <c r="J188" s="219"/>
      <c r="K188" s="219"/>
      <c r="L188" s="219"/>
      <c r="M188" s="219"/>
      <c r="N188" s="219"/>
      <c r="O188" s="220"/>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37" t="s">
        <v>2641</v>
      </c>
      <c r="C190" s="237"/>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4" t="s">
        <v>29</v>
      </c>
      <c r="B195" s="195"/>
      <c r="C195" s="195"/>
      <c r="D195" s="195"/>
      <c r="E195" s="195"/>
      <c r="F195" s="195"/>
      <c r="G195" s="195"/>
      <c r="H195" s="195"/>
      <c r="I195" s="195"/>
      <c r="J195" s="195"/>
      <c r="K195" s="195"/>
      <c r="L195" s="195"/>
      <c r="M195" s="195"/>
      <c r="N195" s="195"/>
      <c r="O195" s="199"/>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1" t="s">
        <v>2663</v>
      </c>
      <c r="C197" s="211"/>
      <c r="D197" s="211"/>
      <c r="E197" s="211"/>
      <c r="F197" s="211"/>
      <c r="G197" s="211"/>
      <c r="H197" s="211"/>
      <c r="I197" s="211"/>
      <c r="J197" s="211"/>
      <c r="K197" s="211"/>
      <c r="L197" s="211"/>
      <c r="M197" s="211"/>
      <c r="N197" s="211"/>
      <c r="O197" s="8"/>
    </row>
    <row r="198" spans="1:18" x14ac:dyDescent="0.25">
      <c r="A198" s="9"/>
      <c r="B198" s="234"/>
      <c r="C198" s="234"/>
      <c r="D198" s="234"/>
      <c r="E198" s="234"/>
      <c r="F198" s="234"/>
      <c r="G198" s="234"/>
      <c r="H198" s="234"/>
      <c r="I198" s="234"/>
      <c r="J198" s="234"/>
      <c r="K198" s="234"/>
      <c r="L198" s="234"/>
      <c r="M198" s="234"/>
      <c r="N198" s="234"/>
      <c r="O198" s="8"/>
    </row>
    <row r="199" spans="1:18" x14ac:dyDescent="0.25">
      <c r="A199" s="9"/>
      <c r="B199" s="235" t="s">
        <v>2653</v>
      </c>
      <c r="C199" s="236"/>
      <c r="D199" s="236"/>
      <c r="E199" s="236"/>
      <c r="F199" s="236"/>
      <c r="G199" s="236"/>
      <c r="H199" s="236"/>
      <c r="I199" s="236"/>
      <c r="J199" s="236"/>
      <c r="K199" s="236"/>
      <c r="L199" s="236"/>
      <c r="M199" s="236"/>
      <c r="N199" s="236"/>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zoomScale="70" zoomScaleNormal="70" zoomScaleSheetLayoutView="40" zoomScalePageLayoutView="40" workbookViewId="0">
      <selection activeCell="N9" sqref="N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87" t="s">
        <v>2658</v>
      </c>
      <c r="D2" s="188"/>
      <c r="E2" s="188"/>
      <c r="F2" s="188"/>
      <c r="G2" s="188"/>
      <c r="H2" s="188"/>
      <c r="I2" s="188"/>
      <c r="J2" s="188"/>
      <c r="K2" s="188"/>
      <c r="L2" s="198" t="s">
        <v>2645</v>
      </c>
      <c r="M2" s="198"/>
      <c r="N2" s="204" t="s">
        <v>2646</v>
      </c>
      <c r="O2" s="205"/>
    </row>
    <row r="3" spans="1:20" ht="33" customHeight="1" x14ac:dyDescent="0.25">
      <c r="A3" s="9"/>
      <c r="B3" s="8"/>
      <c r="C3" s="189"/>
      <c r="D3" s="190"/>
      <c r="E3" s="190"/>
      <c r="F3" s="190"/>
      <c r="G3" s="190"/>
      <c r="H3" s="190"/>
      <c r="I3" s="190"/>
      <c r="J3" s="190"/>
      <c r="K3" s="190"/>
      <c r="L3" s="206" t="s">
        <v>1</v>
      </c>
      <c r="M3" s="206"/>
      <c r="N3" s="206" t="s">
        <v>2647</v>
      </c>
      <c r="O3" s="208"/>
    </row>
    <row r="4" spans="1:20" ht="24.75" customHeight="1" thickBot="1" x14ac:dyDescent="0.3">
      <c r="A4" s="10"/>
      <c r="B4" s="12"/>
      <c r="C4" s="191"/>
      <c r="D4" s="192"/>
      <c r="E4" s="192"/>
      <c r="F4" s="192"/>
      <c r="G4" s="192"/>
      <c r="H4" s="192"/>
      <c r="I4" s="192"/>
      <c r="J4" s="192"/>
      <c r="K4" s="192"/>
      <c r="L4" s="209" t="s">
        <v>0</v>
      </c>
      <c r="M4" s="209"/>
      <c r="N4" s="209"/>
      <c r="O4" s="210"/>
      <c r="P4" s="164">
        <f ca="1">NOW()</f>
        <v>44193.729649537039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2643</v>
      </c>
      <c r="B6" s="195"/>
      <c r="C6" s="195"/>
      <c r="D6" s="195"/>
      <c r="E6" s="195"/>
      <c r="F6" s="195"/>
      <c r="G6" s="195"/>
      <c r="H6" s="195"/>
      <c r="I6" s="195"/>
      <c r="J6" s="195"/>
      <c r="K6" s="195"/>
      <c r="L6" s="195"/>
      <c r="M6" s="195"/>
      <c r="N6" s="195"/>
      <c r="O6" s="19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0" t="str">
        <f>HYPERLINK("#Integrante_6!A109","CAPACIDAD RESIDUAL")</f>
        <v>CAPACIDAD RESIDUAL</v>
      </c>
      <c r="F8" s="201"/>
      <c r="G8" s="202"/>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0" t="str">
        <f>HYPERLINK("#Integrante_6!A162","TALENTO HUMANO")</f>
        <v>TALENTO HUMANO</v>
      </c>
      <c r="F9" s="201"/>
      <c r="G9" s="202"/>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0" t="str">
        <f>HYPERLINK("#Integrante_6!F162","INFRAESTRUCTURA")</f>
        <v>INFRAESTRUCTURA</v>
      </c>
      <c r="F10" s="201"/>
      <c r="G10" s="202"/>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3" t="s">
        <v>8</v>
      </c>
      <c r="M15" s="193"/>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3"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3"/>
      <c r="I20" s="142"/>
      <c r="J20" s="143"/>
      <c r="K20" s="144"/>
      <c r="L20" s="145"/>
      <c r="M20" s="145"/>
      <c r="N20" s="128">
        <f>+(M20-L20)/30</f>
        <v>0</v>
      </c>
      <c r="O20" s="131"/>
      <c r="U20" s="127"/>
      <c r="V20" s="107">
        <f ca="1">NOW()</f>
        <v>44193.729649537039</v>
      </c>
      <c r="W20" s="107">
        <f ca="1">NOW()</f>
        <v>44193.729649537039</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196" t="s">
        <v>2</v>
      </c>
      <c r="C37" s="196"/>
      <c r="D37" s="196"/>
      <c r="E37" s="196"/>
      <c r="F37" s="196"/>
      <c r="G37" s="5"/>
      <c r="H37" s="122"/>
      <c r="I37" s="123"/>
      <c r="J37" s="123"/>
      <c r="K37" s="123"/>
      <c r="L37" s="123"/>
      <c r="M37" s="123"/>
      <c r="N37" s="123"/>
      <c r="O37" s="124"/>
    </row>
    <row r="38" spans="1:16" ht="21" customHeight="1" x14ac:dyDescent="0.25">
      <c r="A38" s="9"/>
      <c r="B38" s="197" t="e">
        <f>VLOOKUP(B20,EAS!A2:B1439,2,0)</f>
        <v>#N/A</v>
      </c>
      <c r="C38" s="197"/>
      <c r="D38" s="197"/>
      <c r="E38" s="197"/>
      <c r="F38" s="197"/>
      <c r="G38" s="5"/>
      <c r="H38" s="125"/>
      <c r="I38" s="207" t="s">
        <v>7</v>
      </c>
      <c r="J38" s="207"/>
      <c r="K38" s="207"/>
      <c r="L38" s="207"/>
      <c r="M38" s="207"/>
      <c r="N38" s="207"/>
      <c r="O38" s="126"/>
    </row>
    <row r="39" spans="1:16" ht="42.95" customHeight="1" thickBot="1" x14ac:dyDescent="0.3">
      <c r="A39" s="10"/>
      <c r="B39" s="11"/>
      <c r="C39" s="11"/>
      <c r="D39" s="11"/>
      <c r="E39" s="11"/>
      <c r="F39" s="11"/>
      <c r="G39" s="11"/>
      <c r="H39" s="10"/>
      <c r="I39" s="257"/>
      <c r="J39" s="257"/>
      <c r="K39" s="257"/>
      <c r="L39" s="257"/>
      <c r="M39" s="257"/>
      <c r="N39" s="257"/>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9"/>
      <c r="P41" s="78"/>
    </row>
    <row r="42" spans="1:16" ht="8.25" customHeight="1" thickBot="1" x14ac:dyDescent="0.3"/>
    <row r="43" spans="1:16" s="19" customFormat="1" ht="31.5" customHeight="1" thickBot="1" x14ac:dyDescent="0.3">
      <c r="A43" s="259" t="s">
        <v>4</v>
      </c>
      <c r="B43" s="260"/>
      <c r="C43" s="260"/>
      <c r="D43" s="260"/>
      <c r="E43" s="260"/>
      <c r="F43" s="260"/>
      <c r="G43" s="260"/>
      <c r="H43" s="260"/>
      <c r="I43" s="260"/>
      <c r="J43" s="260"/>
      <c r="K43" s="260"/>
      <c r="L43" s="260"/>
      <c r="M43" s="260"/>
      <c r="N43" s="260"/>
      <c r="O43" s="261"/>
      <c r="P43" s="78"/>
    </row>
    <row r="44" spans="1:16" ht="15" customHeight="1" x14ac:dyDescent="0.25">
      <c r="A44" s="262" t="s">
        <v>2659</v>
      </c>
      <c r="B44" s="263"/>
      <c r="C44" s="263"/>
      <c r="D44" s="263"/>
      <c r="E44" s="263"/>
      <c r="F44" s="263"/>
      <c r="G44" s="263"/>
      <c r="H44" s="263"/>
      <c r="I44" s="263"/>
      <c r="J44" s="263"/>
      <c r="K44" s="263"/>
      <c r="L44" s="263"/>
      <c r="M44" s="263"/>
      <c r="N44" s="263"/>
      <c r="O44" s="264"/>
    </row>
    <row r="45" spans="1:16" x14ac:dyDescent="0.25">
      <c r="A45" s="265"/>
      <c r="B45" s="266"/>
      <c r="C45" s="266"/>
      <c r="D45" s="266"/>
      <c r="E45" s="266"/>
      <c r="F45" s="266"/>
      <c r="G45" s="266"/>
      <c r="H45" s="266"/>
      <c r="I45" s="266"/>
      <c r="J45" s="266"/>
      <c r="K45" s="266"/>
      <c r="L45" s="266"/>
      <c r="M45" s="266"/>
      <c r="N45" s="266"/>
      <c r="O45" s="267"/>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59" t="s">
        <v>2638</v>
      </c>
      <c r="B109" s="260"/>
      <c r="C109" s="260"/>
      <c r="D109" s="260"/>
      <c r="E109" s="260"/>
      <c r="F109" s="260"/>
      <c r="G109" s="260"/>
      <c r="H109" s="260"/>
      <c r="I109" s="260"/>
      <c r="J109" s="260"/>
      <c r="K109" s="260"/>
      <c r="L109" s="260"/>
      <c r="M109" s="260"/>
      <c r="N109" s="260"/>
      <c r="O109" s="261"/>
      <c r="P109" s="78"/>
    </row>
    <row r="110" spans="1:16" ht="15" customHeight="1" x14ac:dyDescent="0.25">
      <c r="A110" s="262" t="s">
        <v>2660</v>
      </c>
      <c r="B110" s="263"/>
      <c r="C110" s="263"/>
      <c r="D110" s="263"/>
      <c r="E110" s="263"/>
      <c r="F110" s="263"/>
      <c r="G110" s="263"/>
      <c r="H110" s="263"/>
      <c r="I110" s="263"/>
      <c r="J110" s="263"/>
      <c r="K110" s="263"/>
      <c r="L110" s="263"/>
      <c r="M110" s="263"/>
      <c r="N110" s="263"/>
      <c r="O110" s="264"/>
    </row>
    <row r="111" spans="1:16" x14ac:dyDescent="0.25">
      <c r="A111" s="265"/>
      <c r="B111" s="266"/>
      <c r="C111" s="266"/>
      <c r="D111" s="266"/>
      <c r="E111" s="266"/>
      <c r="F111" s="266"/>
      <c r="G111" s="266"/>
      <c r="H111" s="266"/>
      <c r="I111" s="266"/>
      <c r="J111" s="266"/>
      <c r="K111" s="266"/>
      <c r="L111" s="266"/>
      <c r="M111" s="266"/>
      <c r="N111" s="266"/>
      <c r="O111" s="267"/>
    </row>
    <row r="112" spans="1:16" s="1" customFormat="1" ht="26.25" customHeight="1" x14ac:dyDescent="0.25">
      <c r="I112" s="238" t="s">
        <v>9</v>
      </c>
      <c r="J112" s="239"/>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4" t="s">
        <v>13</v>
      </c>
      <c r="B162" s="195"/>
      <c r="C162" s="195"/>
      <c r="D162" s="195"/>
      <c r="E162" s="199"/>
      <c r="F162" s="195" t="s">
        <v>15</v>
      </c>
      <c r="G162" s="195"/>
      <c r="H162" s="195"/>
      <c r="I162" s="194" t="s">
        <v>16</v>
      </c>
      <c r="J162" s="195"/>
      <c r="K162" s="195"/>
      <c r="L162" s="195"/>
      <c r="M162" s="195"/>
      <c r="N162" s="195"/>
      <c r="O162" s="199"/>
      <c r="P162" s="78"/>
    </row>
    <row r="163" spans="1:28" ht="51.75" customHeight="1" x14ac:dyDescent="0.25">
      <c r="A163" s="240" t="s">
        <v>2664</v>
      </c>
      <c r="B163" s="241"/>
      <c r="C163" s="241"/>
      <c r="D163" s="241"/>
      <c r="E163" s="242"/>
      <c r="F163" s="243" t="s">
        <v>2665</v>
      </c>
      <c r="G163" s="243"/>
      <c r="H163" s="243"/>
      <c r="I163" s="240" t="s">
        <v>2635</v>
      </c>
      <c r="J163" s="241"/>
      <c r="K163" s="241"/>
      <c r="L163" s="241"/>
      <c r="M163" s="241"/>
      <c r="N163" s="241"/>
      <c r="O163" s="242"/>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196" t="s">
        <v>2618</v>
      </c>
      <c r="C165" s="196"/>
      <c r="D165" s="196"/>
      <c r="E165" s="8"/>
      <c r="F165" s="5"/>
      <c r="G165" s="244" t="s">
        <v>2618</v>
      </c>
      <c r="H165" s="244"/>
      <c r="I165" s="245" t="s">
        <v>1164</v>
      </c>
      <c r="J165" s="246"/>
      <c r="K165" s="246"/>
      <c r="L165" s="246"/>
      <c r="M165" s="246"/>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47" t="s">
        <v>2648</v>
      </c>
      <c r="J167" s="248"/>
      <c r="K167" s="248"/>
      <c r="L167" s="248"/>
      <c r="M167" s="248"/>
      <c r="N167" s="248"/>
      <c r="O167" s="249"/>
      <c r="U167" s="51"/>
    </row>
    <row r="168" spans="1:28" x14ac:dyDescent="0.25">
      <c r="A168" s="9"/>
      <c r="B168" s="258" t="s">
        <v>2662</v>
      </c>
      <c r="C168" s="258"/>
      <c r="D168" s="258"/>
      <c r="E168" s="8"/>
      <c r="F168" s="5"/>
      <c r="H168" s="83" t="s">
        <v>2661</v>
      </c>
      <c r="I168" s="247"/>
      <c r="J168" s="248"/>
      <c r="K168" s="248"/>
      <c r="L168" s="248"/>
      <c r="M168" s="248"/>
      <c r="N168" s="248"/>
      <c r="O168" s="249"/>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2677</v>
      </c>
      <c r="B172" s="195"/>
      <c r="C172" s="195"/>
      <c r="D172" s="195"/>
      <c r="E172" s="195"/>
      <c r="F172" s="195"/>
      <c r="G172" s="195"/>
      <c r="H172" s="195"/>
      <c r="I172" s="195"/>
      <c r="J172" s="195"/>
      <c r="K172" s="195"/>
      <c r="L172" s="195"/>
      <c r="M172" s="195"/>
      <c r="N172" s="195"/>
      <c r="O172" s="199"/>
      <c r="P172" s="78"/>
    </row>
    <row r="173" spans="1:28" ht="15" customHeight="1" x14ac:dyDescent="0.25">
      <c r="A173" s="215" t="s">
        <v>2676</v>
      </c>
      <c r="B173" s="216"/>
      <c r="C173" s="216"/>
      <c r="D173" s="216"/>
      <c r="E173" s="216"/>
      <c r="F173" s="216"/>
      <c r="G173" s="216"/>
      <c r="H173" s="216"/>
      <c r="I173" s="216"/>
      <c r="J173" s="216"/>
      <c r="K173" s="216"/>
      <c r="L173" s="216"/>
      <c r="M173" s="216"/>
      <c r="N173" s="216"/>
      <c r="O173" s="217"/>
    </row>
    <row r="174" spans="1:28" ht="24" thickBot="1" x14ac:dyDescent="0.3">
      <c r="A174" s="218"/>
      <c r="B174" s="219"/>
      <c r="C174" s="219"/>
      <c r="D174" s="219"/>
      <c r="E174" s="219"/>
      <c r="F174" s="219"/>
      <c r="G174" s="219"/>
      <c r="H174" s="219"/>
      <c r="I174" s="219"/>
      <c r="J174" s="219"/>
      <c r="K174" s="219"/>
      <c r="L174" s="219"/>
      <c r="M174" s="219"/>
      <c r="N174" s="219"/>
      <c r="O174" s="22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0" t="s">
        <v>2670</v>
      </c>
      <c r="C176" s="250"/>
      <c r="D176" s="250"/>
      <c r="E176" s="250"/>
      <c r="F176" s="250"/>
      <c r="G176" s="250"/>
      <c r="H176" s="20"/>
      <c r="I176" s="254" t="s">
        <v>2674</v>
      </c>
      <c r="J176" s="255"/>
      <c r="K176" s="255"/>
      <c r="L176" s="255"/>
      <c r="M176" s="255"/>
      <c r="O176" s="178" t="str">
        <f>HYPERLINK("#Integrante_6!A1","INICIO")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254" t="s">
        <v>2620</v>
      </c>
      <c r="F177" s="255"/>
      <c r="G177" s="256"/>
      <c r="H177" s="5"/>
      <c r="I177" s="223" t="s">
        <v>17</v>
      </c>
      <c r="J177" s="224"/>
      <c r="K177" s="224"/>
      <c r="L177" s="225"/>
      <c r="M177" s="232" t="s">
        <v>2679</v>
      </c>
      <c r="O177" s="8"/>
      <c r="Q177" s="19"/>
      <c r="R177" s="19"/>
      <c r="S177" s="157"/>
      <c r="T177" s="19"/>
      <c r="U177" s="19"/>
      <c r="V177" s="19"/>
      <c r="W177" s="19"/>
      <c r="X177" s="19"/>
      <c r="Y177" s="19"/>
      <c r="Z177" s="19"/>
      <c r="AA177" s="19"/>
      <c r="AB177" s="19"/>
    </row>
    <row r="178" spans="1:28" ht="23.25" x14ac:dyDescent="0.25">
      <c r="A178" s="9"/>
      <c r="B178" s="251"/>
      <c r="C178" s="252"/>
      <c r="D178" s="253"/>
      <c r="E178" s="157" t="s">
        <v>2621</v>
      </c>
      <c r="F178" s="157" t="s">
        <v>2622</v>
      </c>
      <c r="G178" s="157" t="s">
        <v>2623</v>
      </c>
      <c r="H178" s="5"/>
      <c r="I178" s="251"/>
      <c r="J178" s="252"/>
      <c r="K178" s="252"/>
      <c r="L178" s="253"/>
      <c r="M178" s="233"/>
      <c r="O178" s="8"/>
      <c r="Q178" s="19"/>
      <c r="R178" s="19"/>
      <c r="S178" s="157" t="s">
        <v>2623</v>
      </c>
      <c r="T178" s="19"/>
      <c r="U178" s="19"/>
      <c r="V178" s="19"/>
      <c r="W178" s="19"/>
      <c r="X178" s="19"/>
      <c r="Y178" s="19"/>
      <c r="Z178" s="19"/>
      <c r="AA178" s="19"/>
      <c r="AB178" s="19"/>
    </row>
    <row r="179" spans="1:28" ht="23.25" x14ac:dyDescent="0.25">
      <c r="A179" s="9"/>
      <c r="B179" s="221" t="s">
        <v>2670</v>
      </c>
      <c r="C179" s="221"/>
      <c r="D179" s="221"/>
      <c r="E179" s="24">
        <v>0.02</v>
      </c>
      <c r="F179" s="171"/>
      <c r="G179" s="172" t="str">
        <f>IF(F179&gt;0,SUM(E179+F179),"")</f>
        <v/>
      </c>
      <c r="H179" s="5"/>
      <c r="I179" s="212" t="s">
        <v>2672</v>
      </c>
      <c r="J179" s="213"/>
      <c r="K179" s="213"/>
      <c r="L179" s="214"/>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1" t="s">
        <v>1165</v>
      </c>
      <c r="C180" s="221"/>
      <c r="D180" s="221"/>
      <c r="E180" s="24">
        <v>0.02</v>
      </c>
      <c r="F180" s="69"/>
      <c r="G180" s="156" t="str">
        <f>IF(F180&gt;0,SUM(E180+F180),"")</f>
        <v/>
      </c>
      <c r="H180" s="5"/>
      <c r="I180" s="212" t="s">
        <v>1169</v>
      </c>
      <c r="J180" s="213"/>
      <c r="K180" s="214"/>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1" t="s">
        <v>1166</v>
      </c>
      <c r="C181" s="221"/>
      <c r="D181" s="221"/>
      <c r="E181" s="24">
        <v>0.02</v>
      </c>
      <c r="F181" s="69"/>
      <c r="G181" s="156" t="str">
        <f>IF(F181&gt;0,SUM(E181+F181),"")</f>
        <v/>
      </c>
      <c r="H181" s="5"/>
      <c r="I181" s="212" t="s">
        <v>1170</v>
      </c>
      <c r="J181" s="213"/>
      <c r="K181" s="214"/>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1" t="s">
        <v>1167</v>
      </c>
      <c r="C182" s="221"/>
      <c r="D182" s="221"/>
      <c r="E182" s="24">
        <v>0.03</v>
      </c>
      <c r="F182" s="69"/>
      <c r="G182" s="156" t="str">
        <f>IF(F182&gt;0,SUM(E182+F182),"")</f>
        <v/>
      </c>
      <c r="H182" s="5"/>
      <c r="I182" s="212" t="s">
        <v>1171</v>
      </c>
      <c r="J182" s="213"/>
      <c r="K182" s="214"/>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2" t="s">
        <v>1172</v>
      </c>
      <c r="J183" s="213"/>
      <c r="K183" s="214"/>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2" t="s">
        <v>2633</v>
      </c>
      <c r="L185" s="222"/>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9"/>
      <c r="P188" s="78"/>
    </row>
    <row r="189" spans="1:28" ht="15" customHeight="1" x14ac:dyDescent="0.25">
      <c r="A189" s="215" t="s">
        <v>19</v>
      </c>
      <c r="B189" s="216"/>
      <c r="C189" s="216"/>
      <c r="D189" s="216"/>
      <c r="E189" s="216"/>
      <c r="F189" s="216"/>
      <c r="G189" s="216"/>
      <c r="H189" s="216"/>
      <c r="I189" s="216"/>
      <c r="J189" s="216"/>
      <c r="K189" s="216"/>
      <c r="L189" s="216"/>
      <c r="M189" s="216"/>
      <c r="N189" s="216"/>
      <c r="O189" s="217"/>
    </row>
    <row r="190" spans="1:28" ht="15.75" thickBot="1" x14ac:dyDescent="0.3">
      <c r="A190" s="218"/>
      <c r="B190" s="219"/>
      <c r="C190" s="219"/>
      <c r="D190" s="219"/>
      <c r="E190" s="219"/>
      <c r="F190" s="219"/>
      <c r="G190" s="219"/>
      <c r="H190" s="219"/>
      <c r="I190" s="219"/>
      <c r="J190" s="219"/>
      <c r="K190" s="219"/>
      <c r="L190" s="219"/>
      <c r="M190" s="219"/>
      <c r="N190" s="219"/>
      <c r="O190" s="220"/>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37" t="s">
        <v>2641</v>
      </c>
      <c r="C192" s="237"/>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9"/>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1" t="s">
        <v>2663</v>
      </c>
      <c r="C199" s="211"/>
      <c r="D199" s="211"/>
      <c r="E199" s="211"/>
      <c r="F199" s="211"/>
      <c r="G199" s="211"/>
      <c r="H199" s="211"/>
      <c r="I199" s="211"/>
      <c r="J199" s="211"/>
      <c r="K199" s="211"/>
      <c r="L199" s="211"/>
      <c r="M199" s="211"/>
      <c r="N199" s="211"/>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2653</v>
      </c>
      <c r="C201" s="236"/>
      <c r="D201" s="236"/>
      <c r="E201" s="236"/>
      <c r="F201" s="236"/>
      <c r="G201" s="236"/>
      <c r="H201" s="236"/>
      <c r="I201" s="236"/>
      <c r="J201" s="236"/>
      <c r="K201" s="236"/>
      <c r="L201" s="236"/>
      <c r="M201" s="236"/>
      <c r="N201" s="236"/>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2020-12-28T20:30:06Z</cp:lastPrinted>
  <dcterms:created xsi:type="dcterms:W3CDTF">2020-10-14T21:57:42Z</dcterms:created>
  <dcterms:modified xsi:type="dcterms:W3CDTF">2020-12-28T22:31:16Z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