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Santiago\Documents\Propuestas 2020 para ofertar\ICBF\13_Trece_Integralidad\Respt_a invit_ CORDOBA\Dignificar\INV_2021-23-10000784\"/>
    </mc:Choice>
  </mc:AlternateContent>
  <xr:revisionPtr revIDLastSave="0" documentId="13_ncr:1_{8996EB4B-196A-4799-889E-7E0D8C2BA49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<sst xmlns="http://schemas.openxmlformats.org/spreadsheetml/2006/main" count="3089" uniqueCount="2694">
  <si>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</si>
  <si>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</si>
  <si>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</si>
  <si>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</si>
  <si>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</si>
  <si>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</si>
  <si>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</si>
  <si>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</si>
  <si>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</si>
  <si>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</si>
  <si>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</si>
  <si>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</si>
  <si>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</si>
  <si>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</si>
  <si>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</si>
  <si>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</si>
  <si>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</si>
  <si>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</si>
  <si>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</si>
  <si>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</si>
  <si>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</si>
  <si>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</si>
  <si>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</si>
  <si>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</si>
  <si>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</si>
  <si>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</si>
  <si>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</si>
  <si>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</si>
  <si>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</si>
  <si>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</si>
  <si>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</si>
  <si>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</si>
  <si>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</si>
  <si>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</si>
  <si>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</si>
  <si>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</si>
  <si>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</si>
  <si>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</si>
  <si>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</si>
  <si>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</si>
  <si>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</si>
  <si>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</si>
  <si>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</si>
  <si>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</si>
  <si>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</si>
  <si>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</si>
  <si>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</si>
  <si>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</si>
  <si>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</si>
  <si>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</si>
  <si>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</si>
  <si>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</si>
  <si>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</si>
  <si>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</si>
  <si>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</si>
  <si>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</si>
  <si>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</si>
  <si>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</si>
  <si>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</si>
  <si>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</si>
  <si>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</si>
  <si>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</si>
  <si>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</si>
  <si>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</si>
  <si>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</si>
  <si>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</si>
  <si>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</si>
  <si>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</si>
  <si>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</si>
  <si>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</si>
  <si>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</si>
  <si>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</si>
  <si>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</si>
  <si>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</si>
  <si>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</si>
  <si>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</si>
  <si>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</si>
  <si>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</si>
  <si>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</si>
  <si>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</si>
  <si>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</si>
  <si>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</si>
  <si>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</si>
  <si>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</si>
  <si>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</si>
  <si>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</si>
  <si>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</si>
  <si>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</si>
  <si>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</si>
  <si>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</si>
  <si>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</si>
  <si>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</si>
  <si>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</si>
  <si>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</si>
  <si>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</si>
  <si>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</si>
  <si>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</si>
  <si>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</si>
  <si>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</si>
  <si>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</si>
  <si>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</si>
  <si>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</si>
  <si>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</si>
  <si>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</si>
  <si>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</si>
  <si>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</si>
  <si>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</si>
  <si>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</si>
  <si>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</si>
  <si>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</si>
  <si>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</si>
  <si>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</si>
  <si>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</si>
  <si>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</si>
  <si>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</si>
  <si>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</si>
  <si>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</si>
  <si>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</si>
  <si>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</si>
  <si>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</si>
  <si>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</si>
  <si>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</si>
  <si>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</si>
  <si>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</si>
  <si>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</si>
  <si>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</si>
  <si>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</si>
  <si>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</si>
  <si>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</si>
  <si>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</si>
  <si>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</si>
  <si>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</si>
  <si>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</si>
  <si>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</si>
  <si>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</si>
  <si>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</si>
  <si>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</si>
  <si>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</si>
  <si>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</si>
  <si>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</si>
  <si>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</si>
  <si>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</si>
  <si>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</si>
  <si>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</si>
  <si>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</si>
  <si>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</si>
  <si>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</si>
  <si>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</si>
  <si>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</si>
  <si>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</si>
  <si>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</si>
  <si>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</si>
  <si>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</si>
  <si>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</si>
  <si>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</si>
  <si>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</si>
  <si>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</si>
  <si>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</si>
  <si>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</si>
  <si>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</si>
  <si>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</si>
  <si>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</si>
  <si>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</si>
  <si>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</si>
  <si>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</si>
  <si>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</si>
  <si>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</si>
  <si>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</si>
  <si>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</si>
  <si>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</si>
  <si>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</si>
  <si>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</si>
  <si>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</si>
  <si>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</si>
  <si>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</si>
  <si>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</si>
  <si>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</si>
  <si>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</si>
  <si>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</si>
  <si>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</si>
  <si>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</si>
  <si>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</si>
  <si>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</si>
  <si>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</si>
  <si>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</si>
  <si>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</si>
  <si>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</si>
  <si>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</si>
  <si>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</si>
  <si>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</si>
  <si>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</si>
  <si>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</si>
  <si>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</si>
  <si>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</si>
  <si>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</si>
  <si>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</si>
  <si>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</si>
  <si>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</si>
  <si>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</si>
  <si>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</si>
  <si>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</si>
  <si>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</si>
  <si>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</si>
  <si>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</si>
  <si>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</si>
  <si>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</si>
  <si>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</si>
  <si>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</si>
  <si>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</si>
  <si>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</si>
  <si>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</si>
  <si>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</si>
  <si>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</si>
  <si>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</si>
  <si>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</si>
  <si>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</si>
  <si>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</si>
  <si>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</si>
  <si>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</si>
  <si>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</si>
  <si>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</si>
  <si>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</si>
  <si>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</si>
  <si>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</si>
  <si>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</si>
  <si>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</si>
  <si>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</si>
  <si>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</si>
  <si>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</si>
  <si>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</si>
  <si>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</si>
  <si>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</si>
  <si>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</si>
  <si>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</si>
  <si>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</si>
  <si>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</si>
  <si>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</si>
  <si>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</si>
  <si>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</si>
  <si>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</si>
  <si>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</si>
  <si>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</si>
  <si>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</si>
  <si>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</si>
  <si>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</si>
  <si>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</si>
  <si>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</si>
  <si>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</si>
  <si>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</si>
  <si>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</si>
  <si>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</si>
  <si>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</si>
  <si>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</si>
  <si>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</si>
  <si>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</si>
  <si>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</si>
  <si>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</si>
  <si>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</si>
  <si>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</si>
  <si>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</si>
  <si>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</si>
  <si>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</si>
  <si>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</si>
  <si>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</si>
  <si>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</si>
  <si>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</si>
  <si>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</si>
  <si>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</si>
  <si>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</si>
  <si>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</si>
  <si>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</si>
  <si>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</si>
  <si>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</si>
  <si>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</si>
  <si>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</si>
  <si>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</si>
  <si>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</si>
  <si>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</si>
  <si>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</si>
  <si>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</si>
  <si>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</si>
  <si>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</si>
  <si>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</si>
  <si>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</si>
  <si>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</si>
  <si>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</si>
  <si>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</si>
  <si>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</si>
  <si>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</si>
  <si>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</si>
  <si>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</si>
  <si>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</si>
  <si>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</si>
  <si>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</si>
  <si>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</si>
  <si>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</si>
  <si>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</si>
  <si>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</si>
  <si>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</si>
  <si>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</si>
  <si>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</si>
  <si>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</si>
  <si>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</si>
  <si>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</si>
  <si>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</si>
  <si>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</si>
  <si>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</si>
  <si>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</si>
  <si>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</si>
  <si>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</si>
  <si>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</si>
  <si>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</si>
  <si>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</si>
  <si>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</si>
  <si>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</si>
  <si>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</si>
  <si>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</si>
  <si>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</si>
  <si>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</si>
  <si>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</si>
  <si>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</si>
  <si>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</si>
  <si>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</si>
  <si>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</si>
  <si>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</si>
  <si>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</si>
  <si>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</si>
  <si>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</si>
  <si>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</si>
  <si>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</si>
  <si>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</si>
  <si>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</si>
  <si>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</si>
  <si>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</si>
  <si>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</si>
  <si>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</si>
  <si>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</si>
  <si>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</si>
  <si>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</si>
  <si>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</si>
  <si>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</si>
  <si>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</si>
  <si>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</si>
  <si>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</si>
  <si>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</si>
  <si>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</si>
  <si>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</si>
  <si>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</si>
  <si>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</si>
  <si>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</si>
  <si>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</si>
  <si>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</si>
  <si>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</si>
  <si>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</si>
  <si>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</si>
  <si>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</si>
  <si>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</si>
  <si>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</si>
  <si>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</si>
  <si>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</si>
  <si>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</si>
  <si>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</si>
  <si>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</si>
  <si>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</si>
  <si>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</si>
  <si>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</si>
  <si>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</si>
  <si>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</si>
  <si>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</si>
  <si>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</si>
  <si>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</si>
  <si>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</si>
  <si>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</si>
  <si>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</si>
  <si>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</si>
  <si>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</si>
  <si>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</si>
  <si>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</si>
  <si>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</si>
  <si>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</si>
  <si>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</si>
  <si>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</si>
  <si>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</si>
  <si>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</si>
  <si>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</si>
  <si>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</si>
  <si>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</si>
  <si>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</si>
  <si>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</si>
  <si>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</si>
  <si>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</si>
  <si>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</si>
  <si>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</si>
  <si>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</si>
  <si>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</si>
  <si>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</si>
  <si>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</si>
  <si>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</si>
  <si>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</si>
  <si>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</si>
  <si>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</si>
  <si>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</si>
  <si>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</si>
  <si>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</si>
  <si>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</si>
  <si>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</si>
  <si>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</si>
  <si>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</si>
  <si>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</si>
  <si>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</si>
  <si>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</si>
  <si>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</si>
  <si>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</si>
  <si>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</si>
  <si>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</si>
  <si>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</si>
  <si>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</si>
  <si>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</si>
  <si>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</si>
  <si>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</si>
  <si>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</si>
  <si>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</si>
  <si>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</si>
  <si>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</si>
  <si>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</si>
  <si>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</si>
  <si>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</si>
  <si>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</si>
  <si>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</si>
  <si>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</si>
  <si>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</si>
  <si>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</si>
  <si>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</si>
  <si>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</si>
  <si>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</si>
  <si>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</si>
  <si>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</si>
  <si>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</si>
  <si>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</si>
  <si>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</si>
  <si>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</si>
  <si>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</si>
  <si>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</si>
  <si>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</si>
  <si>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</si>
  <si>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</si>
  <si>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</si>
  <si>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</si>
  <si>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</si>
  <si>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</si>
  <si>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</si>
  <si>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</si>
  <si>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</si>
  <si>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</si>
  <si>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</si>
  <si>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</si>
  <si>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</si>
  <si>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</si>
  <si>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</si>
  <si>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</si>
  <si>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</si>
  <si>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</si>
  <si>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</si>
  <si>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</si>
  <si>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</si>
  <si>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</si>
  <si>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</si>
  <si>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</si>
  <si>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</si>
  <si>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</si>
  <si>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</si>
  <si>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</si>
  <si>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</si>
  <si>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</si>
  <si>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</si>
  <si>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</si>
  <si>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</si>
  <si>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</si>
  <si>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</si>
  <si>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</si>
  <si>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</si>
  <si>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</si>
  <si>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</si>
  <si>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</si>
  <si>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</si>
  <si>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</si>
  <si>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</si>
  <si>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</si>
  <si>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</si>
  <si>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</si>
  <si>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</si>
  <si>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</si>
  <si>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</si>
  <si>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</si>
  <si>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</si>
  <si>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</si>
  <si>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</si>
  <si>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</si>
  <si>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</si>
  <si>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</si>
  <si>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</si>
  <si>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</si>
  <si>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</si>
  <si>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</si>
  <si>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</si>
  <si>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</si>
  <si>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</si>
  <si>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</si>
  <si>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</si>
  <si>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</si>
  <si>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</si>
  <si>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</si>
  <si>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</si>
  <si>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</si>
  <si>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</si>
  <si>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</si>
  <si>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</si>
  <si>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</si>
  <si>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</si>
  <si>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</si>
  <si>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</si>
  <si>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</si>
  <si>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</si>
  <si>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</si>
  <si>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</si>
  <si>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</si>
  <si>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</si>
  <si>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</si>
  <si>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</si>
  <si>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</si>
  <si>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</si>
  <si>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</si>
  <si>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</si>
  <si>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</si>
  <si>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</si>
  <si>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</si>
  <si>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</si>
  <si>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</si>
  <si>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</si>
  <si>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</si>
  <si>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</si>
  <si>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</si>
  <si>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</si>
  <si>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</si>
  <si>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</si>
  <si>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</si>
  <si>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</si>
  <si>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</si>
  <si>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</si>
  <si>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</si>
  <si>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</si>
  <si>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</si>
  <si>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</si>
  <si>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</si>
  <si>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</si>
  <si>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</si>
  <si>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</si>
  <si>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</si>
  <si>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</si>
  <si>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</si>
  <si>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</si>
  <si>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</si>
  <si>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</si>
  <si>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</si>
  <si>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</si>
  <si>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</si>
  <si>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</si>
  <si>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</si>
  <si>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</si>
  <si>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</si>
  <si>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</si>
  <si>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</si>
  <si>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</si>
  <si>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</si>
  <si>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</si>
  <si>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</si>
  <si>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</si>
  <si>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</si>
  <si>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</si>
  <si>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</si>
  <si>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</si>
  <si>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</si>
  <si>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</si>
  <si>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</si>
  <si>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</si>
  <si>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</si>
  <si>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</si>
  <si>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</si>
  <si>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</si>
  <si>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</si>
  <si>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</si>
  <si>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</si>
  <si>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</si>
  <si>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</si>
  <si>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</si>
  <si>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</si>
  <si>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</si>
  <si>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</si>
  <si>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</si>
  <si>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</si>
  <si>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</si>
  <si>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</si>
  <si>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</si>
  <si>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</si>
  <si>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</si>
  <si>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</si>
  <si>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</si>
  <si>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</si>
  <si>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</si>
  <si>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</si>
  <si>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</si>
  <si>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</si>
  <si>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</si>
  <si>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</si>
  <si>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</si>
  <si>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</si>
  <si>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</si>
  <si>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</si>
  <si>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</si>
  <si>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</si>
  <si>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</si>
  <si>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</si>
  <si>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</si>
  <si>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</si>
  <si>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</si>
  <si>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</si>
  <si>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</si>
  <si>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</si>
  <si>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</si>
  <si>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</si>
  <si>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</si>
  <si>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</si>
  <si>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</si>
  <si>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</si>
  <si>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</si>
  <si>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</si>
  <si>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</si>
  <si>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</si>
  <si>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</si>
  <si>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</si>
  <si>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</si>
  <si>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</si>
  <si>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</si>
  <si>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</si>
  <si>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</si>
  <si>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</si>
  <si>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</si>
  <si>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</si>
  <si>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</si>
  <si>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</si>
  <si>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</si>
  <si>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</si>
  <si>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</si>
  <si>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</si>
  <si>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</si>
  <si>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</si>
  <si>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</si>
  <si>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</si>
  <si>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</si>
  <si>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</si>
  <si>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</si>
  <si>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</si>
  <si>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</si>
  <si>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</si>
  <si>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</si>
  <si>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</si>
  <si>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</si>
  <si>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</si>
  <si>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</si>
  <si>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</si>
  <si>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</si>
  <si>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</si>
  <si>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</si>
  <si>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</si>
  <si>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</si>
  <si>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</si>
  <si>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</si>
  <si>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</si>
  <si>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</si>
  <si>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</si>
  <si>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</si>
  <si>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</si>
  <si>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</si>
  <si>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</si>
  <si>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</si>
  <si>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</si>
  <si>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</si>
  <si>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</si>
  <si>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</si>
  <si>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</si>
  <si>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</si>
  <si>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</si>
  <si>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</si>
  <si>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</si>
  <si>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</si>
  <si>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</si>
  <si>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</si>
  <si>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</si>
  <si>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</si>
  <si>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</si>
  <si>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</si>
  <si>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</si>
  <si>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</si>
  <si>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</si>
  <si>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</si>
  <si>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</si>
  <si>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</si>
  <si>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</si>
  <si>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</si>
  <si>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</si>
  <si>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</si>
  <si>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</si>
  <si>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</si>
  <si>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</si>
  <si>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</si>
  <si>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</si>
  <si>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</si>
  <si>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</si>
  <si>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</si>
  <si>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</si>
  <si>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</si>
  <si>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</si>
  <si>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</si>
  <si>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</si>
  <si>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</si>
  <si>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</si>
  <si>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</si>
  <si>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</si>
  <si>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</si>
  <si>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</si>
  <si>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</si>
  <si>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</si>
  <si>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</si>
  <si>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</si>
  <si>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</si>
  <si>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</si>
  <si>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</si>
  <si>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</si>
  <si>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</si>
  <si>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</si>
  <si>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</si>
  <si>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</si>
  <si>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</si>
  <si>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</si>
  <si>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</si>
  <si>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</si>
  <si>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</si>
  <si>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</si>
  <si>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</si>
  <si>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</si>
  <si>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</si>
  <si>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</si>
  <si>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</si>
  <si>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</si>
  <si>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</si>
  <si>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</si>
  <si>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</si>
  <si>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</si>
  <si>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</si>
  <si>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</si>
  <si>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</si>
  <si>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</si>
  <si>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</si>
  <si>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</si>
  <si>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</si>
  <si>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</si>
  <si>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</si>
  <si>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</si>
  <si>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</si>
  <si>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</si>
  <si>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</si>
  <si>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</si>
  <si>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</si>
  <si>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</si>
  <si>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</si>
  <si>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</si>
  <si>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</si>
  <si>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</si>
  <si>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</si>
  <si>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</si>
  <si>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</si>
  <si>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</si>
  <si>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</si>
  <si>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</si>
  <si>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</si>
  <si>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</si>
  <si>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</si>
  <si>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</si>
  <si>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</si>
  <si>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</si>
  <si>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</si>
  <si>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</si>
  <si>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</si>
  <si>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</si>
  <si>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</si>
  <si>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</si>
  <si>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</si>
  <si>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</si>
  <si>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</si>
  <si>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</si>
  <si>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</si>
  <si>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</si>
  <si>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</si>
  <si>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</si>
  <si>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</si>
  <si>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</si>
  <si>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</si>
  <si>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</si>
  <si>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</si>
  <si>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</si>
  <si>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</si>
  <si>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</si>
  <si>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</si>
  <si>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</si>
  <si>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</si>
  <si>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</si>
  <si>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</si>
  <si>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</si>
  <si>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</si>
  <si>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</si>
  <si>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</si>
  <si>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</si>
  <si>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</si>
  <si>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</si>
  <si>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</si>
  <si>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</si>
  <si>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</si>
  <si>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</si>
  <si>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</si>
  <si>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</si>
  <si>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</si>
  <si>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</si>
  <si>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</si>
  <si>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</si>
  <si>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</si>
  <si>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</si>
  <si>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</si>
  <si>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</si>
  <si>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</si>
  <si>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</si>
  <si>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</si>
  <si>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</si>
  <si>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</si>
  <si>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</si>
  <si>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</si>
  <si>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</si>
  <si>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</si>
  <si>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</si>
  <si>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</si>
  <si>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</si>
  <si>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</si>
  <si>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</si>
  <si>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</si>
  <si>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</si>
  <si>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</si>
  <si>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</si>
  <si>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</si>
  <si>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</si>
  <si>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</si>
  <si>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</si>
  <si>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</si>
  <si>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</si>
  <si>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</si>
  <si>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</si>
  <si>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</si>
  <si>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</si>
  <si>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</si>
  <si>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</si>
  <si>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</si>
  <si>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</si>
  <si>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</si>
  <si>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</si>
  <si>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</si>
  <si>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</si>
  <si>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</si>
  <si>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</si>
  <si>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</si>
  <si>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</si>
  <si>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</si>
  <si>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</si>
  <si>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</si>
  <si>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</si>
  <si>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</si>
  <si>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</si>
  <si>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</si>
  <si>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</si>
  <si>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</si>
  <si>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</si>
  <si>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</si>
  <si>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</si>
  <si>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</si>
  <si>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</si>
  <si>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</si>
  <si>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</si>
  <si>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</si>
  <si>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</si>
  <si>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</si>
  <si>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</si>
  <si>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</si>
  <si>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</si>
  <si>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</si>
  <si>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</si>
  <si>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</si>
  <si>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</si>
  <si>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</si>
  <si>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</si>
  <si>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</si>
  <si>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</si>
  <si>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</si>
  <si>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</si>
  <si>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</si>
  <si>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</si>
  <si>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</si>
  <si>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</si>
  <si>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</si>
  <si>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</si>
  <si>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</si>
  <si>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</si>
  <si>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</si>
  <si>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</si>
  <si>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</si>
  <si>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</si>
  <si>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</si>
  <si>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</si>
  <si>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</si>
  <si>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</si>
  <si>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</si>
  <si>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</si>
  <si>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</si>
  <si>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</si>
  <si>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</si>
  <si>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</si>
  <si>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</si>
  <si>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</si>
  <si>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</si>
  <si>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</si>
  <si>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</si>
  <si>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</si>
  <si>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</si>
  <si>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</si>
  <si>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</si>
  <si>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</si>
  <si>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</si>
  <si>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</si>
  <si>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</si>
  <si>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</si>
  <si>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</si>
  <si>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</si>
  <si>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</si>
  <si>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</si>
  <si>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</si>
  <si>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</si>
  <si>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</si>
  <si>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</si>
  <si>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</si>
  <si>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</si>
  <si>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</si>
  <si>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</si>
  <si>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</si>
  <si>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</si>
  <si>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</si>
  <si>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</si>
  <si>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</si>
  <si>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</si>
  <si>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</si>
  <si>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</si>
  <si>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</si>
  <si>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</si>
  <si>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</si>
  <si>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</si>
  <si>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</si>
  <si>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</si>
  <si>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</si>
  <si>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</si>
  <si>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</si>
  <si>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</si>
  <si>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</si>
  <si>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</si>
  <si>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</si>
  <si>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</si>
  <si>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</si>
  <si>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</si>
  <si>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</si>
  <si>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</si>
  <si>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</si>
  <si>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</si>
  <si>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</si>
  <si>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</si>
  <si>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</si>
  <si>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</si>
  <si>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</si>
  <si>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</si>
  <si>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</si>
  <si>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</si>
  <si>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</si>
  <si>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</si>
  <si>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</si>
  <si>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</si>
  <si>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</si>
  <si>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</si>
  <si>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</si>
  <si>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</si>
  <si>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</si>
  <si>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</si>
  <si>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</si>
  <si>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</si>
  <si>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</si>
  <si>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</si>
  <si>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</si>
  <si>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</si>
  <si>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</si>
  <si>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</si>
  <si>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</si>
  <si>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</si>
  <si>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</si>
  <si>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</si>
  <si>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</si>
  <si>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</si>
  <si>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</si>
  <si>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</si>
  <si>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</si>
  <si>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</si>
  <si>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</si>
  <si>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</si>
  <si>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</si>
  <si>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</si>
  <si>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</si>
  <si>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</si>
  <si>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</si>
  <si>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</si>
  <si>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</si>
  <si>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</si>
  <si>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</si>
  <si>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</si>
  <si>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</si>
  <si>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</si>
  <si>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</si>
  <si>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</si>
  <si>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</si>
  <si>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</si>
  <si>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</si>
  <si>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</si>
  <si>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</si>
  <si>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</si>
  <si>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</si>
  <si>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</si>
  <si>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</si>
  <si>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</si>
  <si>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</si>
  <si>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</si>
  <si>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</si>
  <si>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</si>
  <si>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</si>
  <si>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</si>
  <si>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</si>
  <si>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</si>
  <si>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</si>
  <si>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</si>
  <si>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</si>
  <si>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</si>
  <si>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</si>
  <si>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</si>
  <si>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</si>
  <si>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</si>
  <si>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</si>
  <si>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</si>
  <si>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</si>
  <si>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</si>
  <si>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</si>
  <si>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</si>
  <si>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</si>
  <si>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</si>
  <si>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</si>
  <si>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</si>
  <si>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</si>
  <si>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</si>
  <si>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</si>
  <si>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</si>
  <si>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</si>
  <si>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</si>
  <si>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</si>
  <si>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</si>
  <si>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</si>
  <si>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</si>
  <si>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</si>
  <si>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</si>
  <si>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</si>
  <si>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</si>
  <si>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</si>
  <si>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</si>
  <si>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</si>
  <si>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</si>
  <si>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</si>
  <si>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</si>
  <si>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</si>
  <si>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</si>
  <si>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</si>
  <si>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</si>
  <si>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</si>
  <si>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</si>
  <si>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</si>
  <si>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</si>
  <si>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</si>
  <si>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</si>
  <si>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</si>
  <si>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</si>
  <si>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</si>
  <si>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</si>
  <si>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</si>
  <si>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</si>
  <si>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</si>
  <si>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</si>
  <si>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</si>
  <si>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</si>
  <si>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</si>
  <si>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</si>
  <si>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</si>
  <si>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</si>
  <si>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</si>
  <si>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</si>
  <si>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</si>
  <si>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</si>
  <si>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</si>
  <si>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</si>
  <si>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</si>
  <si>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</si>
  <si>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</si>
  <si>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</si>
  <si>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</si>
  <si>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</si>
  <si>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</si>
  <si>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</si>
  <si>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</si>
  <si>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</si>
  <si>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</si>
  <si>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</si>
  <si>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</si>
  <si>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</si>
  <si>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</si>
  <si>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</si>
  <si>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</si>
  <si>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</si>
  <si>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</si>
  <si>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</si>
  <si>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</si>
  <si>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</si>
  <si>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</si>
  <si>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</si>
  <si>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</si>
  <si>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</si>
  <si>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</si>
  <si>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</si>
  <si>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</si>
  <si>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</si>
  <si>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</si>
  <si>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</si>
  <si>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</si>
  <si>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</si>
  <si>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</si>
  <si>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</si>
  <si>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</si>
  <si>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</si>
  <si>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</si>
  <si>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</si>
  <si>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</si>
  <si>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</si>
  <si>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</si>
  <si>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</si>
  <si>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</si>
  <si>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</si>
  <si>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</si>
  <si>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</si>
  <si>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</si>
  <si>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</si>
  <si>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</si>
  <si>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</si>
  <si>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</si>
  <si>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</si>
  <si>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</si>
  <si>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</si>
  <si>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</si>
  <si>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</si>
  <si>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</si>
  <si>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</si>
  <si>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</si>
  <si>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</si>
  <si>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</si>
  <si>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</si>
  <si>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</si>
  <si>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</si>
  <si>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</si>
  <si>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</si>
  <si>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</si>
  <si>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</si>
  <si>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</si>
  <si>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</si>
  <si>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</si>
  <si>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</si>
  <si>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</si>
  <si>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</si>
  <si>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</si>
  <si>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</si>
  <si>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</si>
  <si>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</si>
  <si>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</si>
  <si>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</si>
  <si>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</si>
  <si>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</si>
  <si>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</si>
  <si>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</si>
  <si>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</si>
  <si>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</si>
  <si>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</si>
  <si>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</si>
  <si>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</si>
  <si>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</si>
  <si>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</si>
  <si>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</si>
  <si>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</si>
  <si>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</si>
  <si>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</si>
  <si>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</si>
  <si>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</si>
  <si>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</si>
  <si>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</si>
  <si>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</si>
  <si>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</si>
  <si>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</si>
  <si>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</si>
  <si>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</si>
  <si>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</si>
  <si>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</si>
  <si>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</si>
  <si>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</si>
  <si>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</si>
  <si>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</si>
  <si>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</si>
  <si>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</si>
  <si>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</si>
  <si>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</si>
  <si>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</si>
  <si>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</si>
  <si>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</si>
  <si>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</si>
  <si>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</si>
  <si>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</si>
  <si>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</si>
  <si>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</si>
  <si>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</si>
  <si>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</si>
  <si>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</si>
  <si>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</si>
  <si>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</si>
  <si>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</si>
  <si>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</si>
  <si>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</si>
  <si>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</si>
  <si>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</si>
  <si>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</si>
  <si>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</si>
  <si>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</si>
  <si>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</si>
  <si>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</si>
  <si>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</si>
  <si>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</si>
  <si>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</si>
  <si>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</si>
  <si>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</si>
  <si>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</si>
  <si>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</si>
  <si>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</si>
  <si>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</si>
  <si>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</si>
  <si>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</si>
  <si>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</si>
  <si>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</si>
  <si>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</si>
  <si>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</si>
  <si>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</si>
  <si>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</si>
  <si>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</si>
  <si>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</si>
  <si>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</si>
  <si>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</si>
  <si>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</si>
  <si>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</si>
  <si>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</si>
  <si>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</si>
  <si>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</si>
  <si>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</si>
  <si>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</si>
  <si>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</si>
  <si>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</si>
  <si>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</si>
  <si>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</si>
  <si>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</si>
  <si>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</si>
  <si>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</si>
  <si>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</si>
  <si>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</si>
  <si>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</si>
  <si>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</si>
  <si>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</si>
  <si>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</si>
  <si>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</si>
  <si>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</si>
  <si>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</si>
  <si>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</si>
  <si>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</si>
  <si>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</si>
  <si>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</si>
  <si>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</si>
  <si>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</si>
  <si>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</si>
  <si>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</si>
  <si>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</si>
  <si>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</si>
  <si>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</si>
  <si>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</si>
  <si>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</si>
  <si>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</si>
  <si>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</si>
  <si>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</si>
  <si>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</si>
  <si>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</si>
  <si>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</si>
  <si>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</si>
  <si>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</si>
  <si>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</si>
  <si>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</si>
  <si>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</si>
  <si>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</si>
  <si>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</si>
  <si>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</si>
  <si>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</si>
  <si>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</si>
  <si>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</si>
  <si>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</si>
  <si>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</si>
  <si>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</si>
  <si>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</si>
  <si>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</si>
  <si>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</si>
  <si>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</si>
  <si>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</si>
  <si>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</si>
  <si>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</si>
  <si>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</si>
  <si>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</si>
  <si>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</si>
  <si>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</si>
  <si>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</si>
  <si>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</si>
  <si>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</si>
  <si>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</si>
  <si>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</si>
  <si>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</si>
  <si>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</si>
  <si>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</si>
  <si>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</si>
  <si>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</si>
  <si>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</si>
  <si>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</si>
  <si>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</si>
  <si>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</si>
  <si>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</si>
  <si>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</si>
  <si>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</si>
  <si>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</si>
  <si>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</si>
  <si>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</si>
  <si>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</si>
  <si>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</si>
  <si>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</si>
  <si>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</si>
  <si>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</si>
  <si>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</si>
  <si>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</si>
  <si>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</si>
  <si>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</si>
  <si>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</si>
  <si>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</si>
  <si>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</si>
  <si>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</si>
  <si>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</si>
  <si>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</si>
  <si>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</si>
  <si>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</si>
  <si>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</si>
  <si>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</si>
  <si>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</si>
  <si>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</si>
  <si>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</si>
  <si>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</si>
  <si>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</si>
  <si>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</si>
  <si>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</si>
  <si>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</si>
  <si>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</si>
  <si>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</si>
  <si>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</si>
  <si>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</si>
  <si>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</si>
  <si>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</si>
  <si>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</si>
  <si>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</si>
  <si>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</si>
  <si>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</si>
  <si>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</si>
  <si>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</si>
  <si>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</si>
  <si>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</si>
  <si>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</si>
  <si>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</si>
  <si>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</si>
  <si>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</si>
  <si>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</si>
  <si>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</si>
  <si>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</si>
  <si>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</si>
  <si>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</si>
  <si>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</si>
  <si>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</si>
  <si>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</si>
  <si>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</si>
  <si>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</si>
  <si>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</si>
  <si>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</si>
  <si>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</si>
  <si>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</si>
  <si>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</si>
  <si>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</si>
  <si>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</si>
  <si>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</si>
  <si>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</si>
  <si>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</si>
  <si>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</si>
  <si>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</si>
  <si>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</si>
  <si>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</si>
  <si>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</si>
  <si>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</si>
  <si>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</si>
  <si>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</si>
  <si>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</si>
  <si>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</si>
  <si>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</si>
  <si>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</si>
  <si>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</si>
  <si>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</si>
  <si>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</si>
  <si>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</si>
  <si>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</si>
  <si>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</si>
  <si>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</si>
  <si>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</si>
  <si>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</si>
  <si>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</si>
  <si>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</si>
  <si>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</si>
  <si>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</si>
  <si>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</si>
  <si>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</si>
  <si>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</si>
  <si>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</si>
  <si>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</si>
  <si>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</si>
  <si>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</si>
  <si>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</si>
  <si>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</si>
  <si>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</si>
  <si>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</si>
  <si>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</si>
  <si>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</si>
  <si>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</si>
  <si>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</si>
  <si>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</si>
  <si>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</si>
  <si>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</si>
  <si>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</si>
  <si>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</si>
  <si>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</si>
  <si>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</si>
  <si>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</si>
  <si>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</si>
  <si>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</si>
  <si>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</si>
  <si>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</si>
  <si>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</si>
  <si>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</si>
  <si>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</si>
  <si>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</si>
  <si>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</si>
  <si>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</si>
  <si>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</si>
  <si>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</si>
  <si>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</si>
  <si>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</si>
  <si>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</si>
  <si>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</si>
  <si>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</si>
  <si>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</si>
  <si>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</si>
  <si>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</si>
  <si>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</si>
  <si>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</si>
  <si>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</si>
  <si>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</si>
  <si>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</si>
  <si>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</si>
  <si>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</si>
  <si>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</si>
  <si>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</si>
  <si>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</si>
  <si>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</si>
  <si>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</si>
  <si>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</si>
  <si>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</si>
  <si>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</si>
  <si>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</si>
  <si>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</si>
  <si>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</si>
  <si>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</si>
  <si>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</si>
  <si>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</si>
  <si>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</si>
  <si>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</si>
  <si>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</si>
  <si>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</si>
  <si>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</si>
  <si>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</si>
  <si>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</si>
  <si>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</si>
  <si>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</si>
  <si>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</si>
  <si>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</si>
  <si>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</si>
  <si>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</si>
  <si>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</si>
  <si>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</si>
  <si>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</si>
  <si>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</si>
  <si>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</si>
  <si>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</si>
  <si>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</si>
  <si>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</si>
  <si>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</si>
  <si>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</si>
  <si>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</si>
  <si>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</si>
  <si>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</si>
  <si>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</si>
  <si>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</si>
  <si>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</si>
  <si>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</si>
  <si>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</si>
  <si>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</si>
  <si>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</si>
  <si>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</si>
  <si>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</si>
  <si>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</si>
  <si>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</si>
  <si>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</si>
  <si>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</si>
  <si>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</si>
  <si>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</si>
  <si>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</si>
  <si>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</si>
  <si>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</si>
  <si>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</si>
  <si>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</si>
  <si>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</si>
  <si>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</si>
  <si>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</si>
  <si>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</si>
  <si>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</si>
  <si>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</si>
  <si>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</si>
  <si>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</si>
  <si>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</si>
  <si>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</si>
  <si>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</si>
  <si>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</si>
  <si>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</si>
  <si>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</si>
  <si>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</si>
  <si>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</si>
  <si>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</si>
  <si>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</si>
  <si>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</si>
  <si>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</si>
  <si>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</si>
  <si>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</si>
  <si>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</si>
  <si>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</si>
  <si>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</si>
  <si>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</si>
  <si>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</si>
  <si>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</si>
  <si>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</si>
  <si>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</si>
  <si>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</si>
  <si>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</si>
  <si>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</si>
  <si>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</si>
  <si>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</si>
  <si>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</si>
  <si>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</si>
  <si>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</si>
  <si>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</si>
  <si>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</si>
  <si>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</si>
  <si>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</si>
  <si>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</si>
  <si>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</si>
  <si>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</si>
  <si>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</si>
  <si>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</si>
  <si>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</si>
  <si>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</si>
  <si>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</si>
  <si>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</si>
  <si>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</si>
  <si>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</si>
  <si>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</si>
  <si>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</si>
  <si>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</si>
  <si>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</si>
  <si>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</si>
  <si>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</si>
  <si>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</si>
  <si>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</si>
  <si>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</si>
  <si>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</si>
  <si>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</si>
  <si>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</si>
  <si>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</si>
  <si>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</si>
  <si>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</si>
  <si>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</si>
  <si>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</si>
  <si>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</si>
  <si>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</si>
  <si>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</si>
  <si>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</si>
  <si>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</si>
  <si>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</si>
  <si>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</si>
  <si>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</si>
  <si>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</si>
  <si>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</si>
  <si>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</si>
  <si>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</si>
  <si>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</si>
  <si>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</si>
  <si>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</si>
  <si>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</si>
  <si>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</si>
  <si>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</si>
  <si>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</si>
  <si>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</si>
  <si>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</si>
  <si>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</si>
  <si>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</si>
  <si>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</si>
  <si>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</si>
  <si>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</si>
  <si>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</si>
  <si>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</si>
  <si>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</si>
  <si>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</si>
  <si>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</si>
  <si>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</si>
  <si>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</si>
  <si>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</si>
  <si>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</si>
  <si>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</si>
  <si>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</si>
  <si>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</si>
  <si>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</si>
  <si>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</si>
  <si>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</si>
  <si>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</si>
  <si>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</si>
  <si>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</si>
  <si>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</si>
  <si>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</si>
  <si>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</si>
  <si>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</si>
  <si>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</si>
  <si>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</si>
  <si>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</si>
  <si>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</si>
  <si>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</si>
  <si>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</si>
  <si>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</si>
  <si>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</si>
  <si>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</si>
  <si>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</si>
  <si>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</si>
  <si>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</si>
  <si>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</si>
  <si>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</si>
  <si>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</si>
  <si>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</si>
  <si>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</si>
  <si>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</si>
  <si>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</si>
  <si>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</si>
  <si>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</si>
  <si>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</si>
  <si>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</si>
  <si>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</si>
  <si>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</si>
  <si>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</si>
  <si>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</si>
  <si>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</si>
  <si>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</si>
  <si>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</si>
  <si>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</si>
  <si>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</si>
  <si>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</si>
  <si>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</si>
  <si>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</si>
  <si>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</si>
  <si>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</si>
  <si>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</si>
  <si>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</si>
  <si>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</si>
  <si>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</si>
  <si>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</si>
  <si>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</si>
  <si>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</si>
  <si>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</si>
  <si>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</si>
  <si>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</si>
  <si>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</si>
  <si>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</si>
  <si>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</si>
  <si>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</si>
  <si>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</si>
  <si>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</si>
  <si>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</si>
  <si>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</si>
  <si>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</si>
  <si>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</si>
  <si>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</si>
  <si>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</si>
  <si>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</si>
  <si>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</si>
  <si>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</si>
  <si>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</si>
  <si>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</si>
  <si>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</si>
  <si>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</si>
  <si>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</si>
  <si>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</si>
  <si>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</si>
  <si>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</si>
  <si>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</si>
  <si>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</si>
  <si>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</si>
  <si>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</si>
  <si>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</si>
  <si>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</si>
  <si>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</si>
  <si>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</si>
  <si>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</si>
  <si>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</si>
  <si>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</si>
  <si>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</si>
  <si>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</si>
  <si>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</si>
  <si>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</si>
  <si>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</si>
  <si>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</si>
  <si>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</si>
  <si>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</si>
  <si>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</si>
  <si>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</si>
  <si>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</si>
  <si>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</si>
  <si>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</si>
  <si>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</si>
  <si>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</si>
  <si>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</si>
  <si>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</si>
  <si>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</si>
  <si>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</si>
  <si>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</si>
  <si>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</si>
  <si>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</si>
  <si>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</si>
  <si>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</si>
  <si>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</si>
  <si>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</si>
  <si>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</si>
  <si>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</si>
  <si>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</si>
  <si>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</si>
  <si>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</si>
  <si>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</si>
  <si>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</si>
  <si>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</si>
  <si>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</si>
  <si>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</si>
  <si>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</si>
  <si>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</si>
  <si>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</si>
  <si>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</si>
  <si>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</si>
  <si>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</si>
  <si>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</si>
  <si>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</si>
  <si>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</si>
  <si>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</si>
  <si>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</si>
  <si>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</si>
  <si>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</si>
  <si>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</si>
  <si>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</si>
  <si>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</si>
  <si>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</si>
  <si>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</si>
  <si>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</si>
  <si>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</si>
  <si>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</si>
  <si>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</si>
  <si>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</si>
  <si>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</si>
  <si>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</si>
  <si>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</si>
  <si>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</si>
  <si>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</si>
  <si>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</si>
  <si>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</si>
  <si>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</si>
  <si>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</si>
  <si>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</si>
  <si>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</si>
  <si>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</si>
  <si>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</si>
  <si>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</si>
  <si>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</si>
  <si>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</si>
  <si>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</si>
  <si>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</si>
  <si>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</si>
  <si>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</si>
  <si>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</si>
  <si>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</si>
  <si>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</si>
  <si>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</si>
  <si>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</si>
  <si>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</si>
  <si>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</si>
  <si>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</si>
  <si>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</si>
  <si>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</si>
  <si>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</si>
  <si>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</si>
  <si>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</si>
  <si>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</si>
  <si>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</si>
  <si>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</si>
  <si>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</si>
  <si>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</si>
  <si>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</si>
  <si>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</si>
  <si>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</si>
  <si>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</si>
  <si>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</si>
  <si>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</si>
  <si>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</si>
  <si>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</si>
  <si>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</si>
  <si>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</si>
  <si>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</si>
  <si>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</si>
  <si>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</si>
  <si>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</si>
  <si>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</si>
  <si>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</si>
  <si>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</si>
  <si>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</si>
  <si>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</si>
  <si>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</si>
  <si>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</si>
  <si>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</si>
  <si>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</si>
  <si>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</si>
  <si>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</si>
  <si>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</si>
  <si>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</si>
  <si>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</si>
  <si>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</si>
  <si>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</si>
  <si>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</si>
  <si>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</si>
  <si>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</si>
  <si>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</si>
  <si>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</si>
  <si>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</si>
  <si>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</si>
  <si>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</si>
  <si>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</si>
  <si>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</si>
  <si>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</si>
  <si>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</si>
  <si>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</si>
  <si>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</si>
  <si>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</si>
  <si>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</si>
  <si>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</si>
  <si>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</si>
  <si>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</si>
  <si>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</si>
  <si>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</si>
  <si>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</si>
  <si>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</si>
  <si>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</si>
  <si>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</si>
  <si>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</si>
  <si>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</si>
  <si>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</si>
  <si>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</si>
  <si>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</si>
  <si>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</si>
  <si>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</si>
  <si>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</si>
  <si>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</si>
  <si>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</si>
  <si>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</si>
  <si>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</si>
  <si>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</si>
  <si>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</si>
  <si>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</si>
  <si>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</si>
  <si>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</si>
  <si>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</si>
  <si>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</si>
  <si>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</si>
  <si>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</si>
  <si>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</si>
  <si>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</si>
  <si>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</si>
  <si>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</si>
  <si>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</si>
  <si>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</si>
  <si>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</si>
  <si>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</si>
  <si>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</si>
  <si>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</si>
  <si>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</si>
  <si>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</si>
  <si>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</si>
  <si>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</si>
  <si>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</si>
  <si>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</si>
  <si>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</si>
  <si>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</si>
  <si>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</si>
  <si>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</si>
  <si>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</si>
  <si>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</si>
  <si>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</si>
  <si>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</si>
  <si>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</si>
  <si>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</si>
  <si>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</si>
  <si>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</si>
  <si>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</si>
  <si>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</si>
  <si>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</si>
  <si>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</si>
  <si>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</si>
  <si>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</si>
  <si>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</si>
  <si>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</si>
  <si>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</si>
  <si>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</si>
  <si>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</si>
  <si>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</si>
  <si>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</si>
  <si>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</si>
  <si>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</si>
  <si>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</si>
  <si>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</si>
  <si>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</si>
  <si>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</si>
  <si>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</si>
  <si>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</si>
  <si>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</si>
  <si>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</si>
  <si>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</si>
  <si>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</si>
  <si>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</si>
  <si>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</si>
  <si>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</si>
  <si>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</si>
  <si>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</si>
  <si>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</si>
  <si>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</si>
  <si>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</si>
  <si>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</si>
  <si>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</si>
  <si>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</si>
  <si>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</si>
  <si>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</si>
  <si>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</si>
  <si>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</si>
  <si>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</si>
  <si>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</si>
  <si>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</si>
  <si>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</si>
  <si>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</si>
  <si>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</si>
  <si>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</si>
  <si>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</si>
  <si>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</si>
  <si>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</si>
  <si>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</si>
  <si>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</si>
  <si>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</si>
  <si>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</si>
  <si>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</si>
  <si>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</si>
  <si>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</si>
  <si>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</si>
  <si>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</si>
  <si>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</si>
  <si>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</si>
  <si>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</si>
  <si>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</si>
  <si>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</si>
  <si>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</si>
  <si>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</si>
  <si>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</si>
  <si>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</si>
  <si>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</si>
  <si>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</si>
  <si>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</si>
  <si>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</si>
  <si>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</si>
  <si>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</si>
  <si>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</si>
  <si>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</si>
  <si>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</si>
  <si>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</si>
  <si>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</si>
  <si>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</si>
  <si>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</si>
  <si>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</si>
  <si>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</si>
  <si>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</si>
  <si>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</si>
  <si>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</si>
  <si>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</si>
  <si>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</si>
  <si>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</si>
  <si>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</si>
  <si>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</si>
  <si>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</si>
  <si>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</si>
  <si>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</si>
  <si>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</si>
  <si>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</si>
  <si>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</si>
  <si>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</si>
  <si>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</si>
  <si>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</si>
  <si>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</si>
  <si>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</si>
  <si>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</si>
  <si>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</si>
  <si>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</si>
  <si>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</si>
  <si>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</si>
  <si>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</si>
  <si>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</si>
  <si>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</si>
  <si>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</si>
  <si>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</si>
  <si>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</si>
  <si>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</si>
  <si>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</si>
  <si>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</si>
  <si>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</si>
  <si>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</si>
  <si>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</si>
  <si>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</si>
  <si>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</si>
  <si>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</si>
  <si>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</si>
  <si>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</si>
  <si>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</si>
  <si>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</si>
  <si>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</si>
  <si>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</si>
  <si>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</si>
  <si>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</si>
  <si>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</si>
  <si>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</si>
  <si>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</si>
  <si>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</si>
  <si>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</si>
  <si>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</si>
  <si>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</si>
  <si>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</si>
  <si>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</si>
  <si>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</si>
  <si>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</si>
  <si>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</si>
  <si>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</si>
  <si>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</si>
  <si>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</si>
  <si>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</si>
  <si>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</si>
  <si>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</si>
  <si>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</si>
  <si>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</si>
  <si>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</si>
  <si>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</si>
  <si>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</si>
  <si>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</si>
  <si>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</si>
  <si>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</si>
  <si>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</si>
  <si>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</si>
  <si>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</si>
  <si>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</si>
  <si>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</si>
  <si>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</si>
  <si>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</si>
  <si>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</si>
  <si>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</si>
  <si>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</si>
  <si>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</si>
  <si>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</si>
  <si>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</si>
  <si>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</si>
  <si>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</si>
  <si>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</si>
  <si>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</si>
  <si>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</si>
  <si>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</si>
  <si>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</si>
  <si>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</si>
  <si>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</si>
  <si>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</si>
  <si>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</si>
  <si>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</si>
  <si>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</si>
  <si>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</si>
  <si>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</si>
  <si>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</si>
  <si>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</si>
  <si>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</si>
  <si>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</si>
  <si>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</si>
  <si>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</si>
  <si>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</si>
  <si>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</si>
  <si>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</si>
  <si>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</si>
  <si>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</si>
  <si>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</si>
  <si>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</si>
  <si>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</si>
  <si>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</si>
  <si>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</si>
  <si>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</si>
  <si>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</si>
  <si>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</si>
  <si>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</si>
  <si>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</si>
  <si>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</si>
  <si>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</si>
  <si>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</si>
  <si>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</si>
  <si>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</si>
  <si>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</si>
  <si>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</si>
  <si>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</si>
  <si>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</si>
  <si>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</si>
  <si>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</si>
  <si>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</si>
  <si>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</si>
  <si>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</si>
  <si>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</si>
  <si>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</si>
  <si>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</si>
  <si>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</si>
  <si>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</si>
  <si>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</si>
  <si>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</si>
  <si>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</si>
  <si>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</si>
  <si>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</si>
  <si>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</si>
  <si>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</si>
  <si>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</si>
  <si>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</si>
  <si>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</si>
  <si>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</si>
  <si>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</si>
  <si>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</si>
  <si>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</si>
  <si>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</si>
  <si>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</si>
  <si>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</si>
  <si>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</si>
  <si>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</si>
  <si>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</si>
  <si>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</si>
  <si>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</si>
  <si>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</si>
  <si>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</si>
  <si>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</si>
  <si>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</si>
  <si>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</si>
  <si>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</si>
  <si>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</si>
  <si>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</si>
  <si>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</si>
  <si>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</si>
  <si>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</si>
  <si>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</si>
  <si>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</si>
  <si>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</si>
  <si>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</si>
  <si>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</si>
  <si>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</si>
  <si>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</si>
  <si>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</si>
  <si>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</si>
  <si>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</si>
  <si>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</si>
  <si>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</si>
  <si>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</si>
  <si>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</si>
  <si>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</si>
  <si>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</si>
  <si>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</si>
  <si>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</si>
  <si>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</si>
  <si>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</si>
  <si>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</si>
  <si>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</si>
  <si>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</si>
  <si>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</si>
  <si>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</si>
  <si>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</si>
  <si>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</si>
  <si>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</si>
  <si>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</si>
  <si>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</si>
  <si>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</si>
  <si>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</si>
  <si>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</si>
  <si>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</si>
  <si>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</si>
  <si>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</si>
  <si>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</si>
  <si>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</si>
  <si>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</si>
  <si>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</si>
  <si>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</si>
  <si>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</si>
  <si>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</si>
  <si>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</si>
  <si>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</si>
  <si>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</si>
  <si>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</si>
  <si>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</si>
  <si>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</si>
  <si>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</si>
  <si>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</si>
  <si>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</si>
  <si>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</si>
  <si>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</si>
  <si>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</si>
  <si>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</si>
  <si>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</si>
  <si>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</si>
  <si>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</si>
  <si>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</si>
  <si>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</si>
  <si>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</si>
  <si>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</si>
  <si>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</si>
  <si>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</si>
  <si>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</si>
  <si>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</si>
  <si>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</si>
  <si>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</si>
  <si>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</si>
  <si>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</si>
  <si>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</si>
  <si>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</si>
  <si>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</si>
  <si>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</si>
  <si>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</si>
  <si>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</si>
  <si>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</si>
  <si>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</si>
  <si>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</si>
  <si>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</si>
  <si>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</si>
  <si>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</si>
  <si>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</si>
  <si>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</si>
  <si>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</si>
  <si>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</si>
  <si>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</si>
  <si>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</si>
  <si>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</si>
  <si>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</si>
  <si>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</si>
  <si>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</si>
  <si>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</si>
  <si>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</si>
  <si>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</si>
  <si>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</si>
  <si>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</si>
  <si>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</si>
  <si>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</si>
  <si>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</si>
  <si>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</si>
  <si>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</si>
  <si>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</si>
  <si>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</si>
  <si>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</si>
  <si>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</si>
  <si>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</si>
  <si>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</si>
  <si>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</si>
  <si>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</si>
  <si>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</si>
  <si>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</si>
  <si>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</si>
  <si>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</si>
  <si>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</si>
  <si>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</si>
  <si>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</si>
  <si>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</si>
  <si>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</si>
  <si>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</si>
  <si>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</si>
  <si>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</si>
  <si>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</si>
  <si>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</si>
  <si>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</si>
  <si>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</si>
  <si>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</si>
  <si>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</si>
  <si>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</si>
  <si>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</si>
  <si>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</si>
  <si>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</si>
  <si>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</si>
  <si>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</si>
  <si>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</si>
  <si>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</si>
  <si>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</si>
  <si>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</si>
  <si>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</si>
  <si>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</si>
  <si>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</si>
  <si>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</si>
  <si>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</si>
  <si>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</si>
  <si>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</si>
  <si>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</si>
  <si>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</si>
  <si>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</si>
  <si>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</si>
  <si>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</si>
  <si>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</si>
  <si>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</si>
  <si>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</si>
  <si>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</si>
  <si>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</si>
  <si>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</si>
  <si>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</si>
  <si>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</si>
  <si>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</si>
  <si>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</si>
  <si>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</si>
  <si>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</si>
  <si>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</si>
  <si>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</si>
  <si>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</si>
  <si>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</si>
  <si>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</si>
  <si>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</si>
  <si>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</si>
  <si>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</si>
  <si>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</si>
  <si>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</si>
  <si>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</si>
  <si>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</si>
  <si>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</si>
  <si>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</si>
  <si>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</si>
  <si>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</si>
  <si>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</si>
  <si>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</si>
  <si>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</si>
  <si>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</si>
  <si>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</si>
  <si>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</si>
  <si>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</si>
  <si>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</si>
  <si>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</si>
  <si>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</si>
  <si>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</si>
  <si>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</si>
  <si>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</si>
  <si>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</si>
  <si>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</si>
  <si>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</si>
  <si>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</si>
  <si>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</si>
  <si>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</si>
  <si>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</si>
  <si>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</si>
  <si>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</si>
  <si>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</si>
  <si>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</si>
  <si>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</si>
  <si>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</si>
  <si>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</si>
  <si>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</si>
  <si>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</si>
  <si>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</si>
  <si>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</si>
  <si>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</si>
  <si>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</si>
  <si>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</si>
  <si>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</si>
  <si>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</si>
  <si>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</si>
  <si>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</si>
  <si>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</si>
  <si>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</si>
  <si>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</si>
  <si>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</si>
  <si>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</si>
  <si>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</si>
  <si>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</si>
  <si>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</si>
  <si>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</si>
  <si>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</si>
  <si>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</si>
  <si>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</si>
  <si>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</si>
  <si>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</si>
  <si>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</si>
  <si>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</si>
  <si>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</si>
  <si>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</si>
  <si>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</si>
  <si>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</si>
  <si>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</si>
  <si>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</si>
  <si>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</si>
  <si>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</si>
  <si>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</si>
  <si>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</si>
  <si>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</si>
  <si>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</si>
  <si>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</si>
  <si>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</si>
  <si>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</si>
  <si>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</si>
  <si>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</si>
  <si>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</si>
  <si>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</si>
  <si>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</si>
  <si>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</si>
  <si>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</si>
  <si>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</si>
  <si>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</si>
  <si>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</si>
  <si>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</si>
  <si>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</si>
  <si>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</si>
  <si>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</si>
  <si>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</si>
  <si>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</si>
  <si>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</si>
  <si>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</si>
  <si>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</si>
  <si>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</si>
  <si>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</si>
  <si>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</si>
  <si>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</si>
  <si>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</si>
  <si>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</si>
  <si>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</si>
  <si>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</si>
  <si>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</si>
  <si>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</si>
  <si>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</si>
  <si>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</si>
  <si>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</si>
  <si>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</si>
  <si>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</si>
  <si>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</si>
  <si>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</si>
  <si>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</si>
  <si>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</si>
  <si>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</si>
  <si>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</si>
  <si>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</si>
  <si>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</si>
  <si>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</si>
  <si>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</si>
  <si>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</si>
  <si>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</si>
  <si>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</si>
  <si>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</si>
  <si>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</si>
  <si>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</si>
  <si>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</si>
  <si>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</si>
  <si>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</si>
  <si>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</si>
  <si>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</si>
  <si>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</si>
  <si>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</si>
  <si>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</si>
  <si>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</si>
  <si>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</si>
  <si>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</si>
  <si>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</si>
  <si>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</si>
  <si>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</si>
  <si>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</si>
  <si>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</si>
  <si>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</si>
  <si>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</si>
  <si>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</si>
  <si>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</si>
  <si>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</si>
  <si>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</si>
  <si>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</si>
  <si>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</si>
  <si>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</si>
  <si>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</si>
  <si>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</si>
  <si>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</si>
  <si>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</si>
  <si>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</si>
  <si>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</si>
  <si>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</si>
  <si>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</si>
  <si>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</si>
  <si>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</si>
  <si>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</si>
  <si>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</si>
  <si>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</si>
  <si>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</si>
  <si>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</si>
  <si>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</si>
  <si>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</si>
  <si>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</si>
  <si>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</si>
  <si>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</si>
  <si>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</si>
  <si>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</si>
  <si>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</si>
  <si>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</si>
  <si>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</si>
  <si>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</si>
  <si>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</si>
  <si>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</si>
  <si>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</si>
  <si>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</si>
  <si>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</si>
  <si>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</si>
  <si>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</si>
  <si>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</si>
  <si>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</si>
  <si>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</si>
  <si>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</si>
  <si>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</si>
  <si>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</si>
  <si>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</si>
  <si>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</si>
  <si>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</si>
  <si>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</si>
  <si>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</si>
  <si>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</si>
  <si>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</si>
  <si>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</si>
  <si>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</si>
  <si>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</si>
  <si>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</si>
  <si>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</si>
  <si>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</si>
  <si>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</si>
  <si>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</si>
  <si>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</si>
  <si>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</si>
  <si>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</si>
  <si>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</si>
  <si>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</si>
  <si>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</si>
  <si>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</si>
  <si>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</si>
  <si>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</si>
  <si>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</si>
  <si>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</si>
  <si>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</si>
  <si>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</si>
  <si>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</si>
  <si>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</si>
  <si>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</si>
  <si>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</si>
  <si>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</si>
  <si>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</si>
  <si>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</si>
  <si>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</si>
  <si>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</si>
  <si>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</si>
  <si>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</si>
  <si>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</si>
  <si>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</si>
  <si>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</si>
  <si>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</si>
  <si>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</si>
  <si>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</si>
  <si>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</si>
  <si>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</si>
  <si>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</si>
  <si>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</si>
  <si>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</si>
  <si>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</si>
  <si>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</si>
  <si>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</si>
  <si>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</si>
  <si>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</si>
  <si>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</si>
  <si>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</si>
  <si>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</si>
  <si>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</si>
  <si>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</si>
  <si>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</si>
  <si>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</si>
  <si>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</si>
  <si>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</si>
  <si>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</si>
  <si>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</si>
  <si>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</si>
  <si>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</si>
  <si>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</si>
  <si>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</si>
  <si>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</si>
  <si>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</si>
  <si>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</si>
  <si>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</si>
  <si>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</si>
  <si>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</si>
  <si>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</si>
  <si>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</si>
  <si>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</si>
  <si>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</si>
  <si>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</si>
  <si>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</si>
  <si>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</si>
  <si>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</si>
  <si>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</si>
  <si>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</si>
  <si>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</si>
  <si>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Publico</t>
  </si>
  <si>
    <t>NO</t>
  </si>
  <si>
    <t>5007922020</t>
  </si>
  <si>
    <t>5007932020</t>
  </si>
  <si>
    <t>5007942020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</si>
  <si>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</si>
  <si>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CLAUDIA COLORADO VILLA</t>
  </si>
  <si>
    <t>CARRERA 65 16 98</t>
  </si>
  <si>
    <t>5058381</t>
  </si>
  <si>
    <t>gerencia@corporaciondignificar.org</t>
  </si>
  <si>
    <t>23/2017/412</t>
  </si>
  <si>
    <t>Cordoba</t>
  </si>
  <si>
    <t>Desarrollar las acciones que permitan dar cumplimiento a lo establecido en el manual operativo de la modalidad 1000 dias para cambiar el mundo del icbf, sus documentos tecnicos y operativos, para garantizar la atencion a mujeres gestantes, niñis y niñas, poblacion objeto de la modalidad con el fin de contribuir a su desarrollo integral desde los componentes de alimentacion y nutricion, procesos educativos y gestion social y familiar"</t>
  </si>
  <si>
    <t>2021-23-10000784</t>
  </si>
  <si>
    <t>CORDOBA</t>
  </si>
  <si>
    <t>Prestar los servicios de educación inicial en el marco de la atención integral en Centros de Desarrollo Infantil -CDI-, de conformidad con el Manual Operativo de  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tención a la Primera Infancia y las directrices establecidas por el ICBF,
en armonía con la Política de Estado para el Desarrollo Integral de la Primera Infancia de Cero a
Siempre.</t>
  </si>
  <si>
    <t>Ayapel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</si>
</sst>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1"/>
      <color theme="1"/>
      <name val="Calibri"/>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0" xfId="0" applyNumberFormat="1" applyFont="1" applyFill="1" applyAlignment="1" applyProtection="1">
      <alignment vertical="center"/>
      <protection locked="0"/>
    </xf>
    <xf numFmtId="6" fontId="31" fillId="3" borderId="39" xfId="0"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 zoomScale="70" zoomScaleNormal="70" zoomScaleSheetLayoutView="40" zoomScalePageLayoutView="40" workbookViewId="0">
      <selection activeCell="P15" sqref="P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0" t="str">
        <f>HYPERLINK("#MI_Oferente_Singular!A114","CAPACIDAD RESIDUAL")</f>
        <v>CAPACIDAD RESIDUAL</v>
      </c>
      <c r="F8" s="241"/>
      <c r="G8" s="242"/>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0" t="str">
        <f>HYPERLINK("#MI_Oferente_Singular!A162","TALENTO HUMANO")</f>
        <v>TALENTO HUMANO</v>
      </c>
      <c r="F9" s="241"/>
      <c r="G9" s="242"/>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0" t="str">
        <f>HYPERLINK("#MI_Oferente_Singular!F162","INFRAESTRUCTURA")</f>
        <v>INFRAESTRUCTURA</v>
      </c>
      <c r="F10" s="241"/>
      <c r="G10" s="242"/>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4" t="s">
        <v>2690</v>
      </c>
      <c r="D15" s="35"/>
      <c r="E15" s="35"/>
      <c r="F15" s="5"/>
      <c r="G15" s="32" t="s">
        <v>1168</v>
      </c>
      <c r="H15" s="103" t="s">
        <v>220</v>
      </c>
      <c r="I15" s="32" t="s">
        <v>2624</v>
      </c>
      <c r="J15" s="108" t="s">
        <v>2626</v>
      </c>
      <c r="L15" s="224" t="s">
        <v>8</v>
      </c>
      <c r="M15" s="224"/>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38" t="s">
        <v>11</v>
      </c>
      <c r="J19" s="139" t="s">
        <v>10</v>
      </c>
      <c r="K19" s="139" t="s">
        <v>2609</v>
      </c>
      <c r="L19" s="139" t="s">
        <v>1161</v>
      </c>
      <c r="M19" s="139" t="s">
        <v>1162</v>
      </c>
      <c r="N19" s="140" t="s">
        <v>2610</v>
      </c>
      <c r="O19" s="135"/>
      <c r="Q19" s="51"/>
      <c r="R19" s="51"/>
    </row>
    <row r="20" spans="1:23" ht="30" customHeight="1" x14ac:dyDescent="0.25">
      <c r="A20" s="9"/>
      <c r="B20" s="109">
        <v>900762346</v>
      </c>
      <c r="C20" s="5"/>
      <c r="D20" s="73"/>
      <c r="E20" s="5"/>
      <c r="F20" s="5"/>
      <c r="G20" s="5"/>
      <c r="H20" s="243"/>
      <c r="I20" s="147" t="s">
        <v>2691</v>
      </c>
      <c r="J20" s="148" t="s">
        <v>496</v>
      </c>
      <c r="K20" s="176">
        <v>3061740931</v>
      </c>
      <c r="L20" s="150">
        <v>44193</v>
      </c>
      <c r="M20" s="150">
        <v>44561</v>
      </c>
      <c r="N20" s="133">
        <f>+(M20-L20)/30</f>
        <v>12.266666666666667</v>
      </c>
      <c r="O20" s="136"/>
      <c r="U20" s="132"/>
      <c r="V20" s="105">
        <f ca="1">NOW()</f>
        <v>44194.282761689814</v>
      </c>
      <c r="W20" s="105">
        <f ca="1">NOW()</f>
        <v>44194.282761689814</v>
      </c>
    </row>
    <row r="21" spans="1:23" ht="30" customHeight="1" outlineLevel="1" x14ac:dyDescent="0.25">
      <c r="A21" s="9"/>
      <c r="B21" s="71"/>
      <c r="C21" s="5"/>
      <c r="D21" s="5"/>
      <c r="E21" s="5"/>
      <c r="F21" s="5"/>
      <c r="G21" s="5"/>
      <c r="H21" s="70"/>
      <c r="I21" s="147" t="s">
        <v>2691</v>
      </c>
      <c r="J21" s="148" t="s">
        <v>488</v>
      </c>
      <c r="K21" s="149"/>
      <c r="L21" s="150">
        <v>44193</v>
      </c>
      <c r="M21" s="150">
        <v>44561</v>
      </c>
      <c r="N21" s="133">
        <f t="shared" ref="N21:N35" si="0">+(M21-L21)/30</f>
        <v>12.266666666666667</v>
      </c>
      <c r="O21" s="137"/>
    </row>
    <row r="22" spans="1:23" ht="30" customHeight="1" outlineLevel="1" x14ac:dyDescent="0.25">
      <c r="A22" s="9"/>
      <c r="B22" s="71"/>
      <c r="C22" s="5"/>
      <c r="D22" s="5"/>
      <c r="E22" s="5"/>
      <c r="F22" s="5"/>
      <c r="G22" s="5"/>
      <c r="H22" s="70"/>
      <c r="I22" s="147" t="s">
        <v>2691</v>
      </c>
      <c r="J22" s="148" t="s">
        <v>488</v>
      </c>
      <c r="K22" s="149"/>
      <c r="L22" s="150">
        <v>44193</v>
      </c>
      <c r="M22" s="150">
        <v>44561</v>
      </c>
      <c r="N22" s="134">
        <f t="shared" ref="N22:N33" si="1">+(M22-L22)/30</f>
        <v>12.266666666666667</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7"/>
      <c r="I37" s="128"/>
      <c r="J37" s="128"/>
      <c r="K37" s="128"/>
      <c r="L37" s="128"/>
      <c r="M37" s="128"/>
      <c r="N37" s="128"/>
      <c r="O37" s="129"/>
    </row>
    <row r="38" spans="1:16" ht="21" customHeight="1" x14ac:dyDescent="0.25">
      <c r="A38" s="9"/>
      <c r="B38" s="238" t="str">
        <f>VLOOKUP(B20,EAS!A2:B1439,2,0)</f>
        <v>CORPORACIÓN DIGNIFICAR</v>
      </c>
      <c r="C38" s="238"/>
      <c r="D38" s="238"/>
      <c r="E38" s="238"/>
      <c r="F38" s="238"/>
      <c r="G38" s="5"/>
      <c r="H38" s="130"/>
      <c r="I38" s="247" t="s">
        <v>7</v>
      </c>
      <c r="J38" s="247"/>
      <c r="K38" s="247"/>
      <c r="L38" s="247"/>
      <c r="M38" s="247"/>
      <c r="N38" s="247"/>
      <c r="O38" s="131"/>
    </row>
    <row r="39" spans="1:16" ht="42.95" customHeight="1" thickBot="1" x14ac:dyDescent="0.3">
      <c r="A39" s="10"/>
      <c r="B39" s="11"/>
      <c r="C39" s="11"/>
      <c r="D39" s="11"/>
      <c r="E39" s="11"/>
      <c r="F39" s="11"/>
      <c r="G39" s="11"/>
      <c r="H39" s="10"/>
      <c r="I39" s="233" t="s">
        <v>2692</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2676</v>
      </c>
      <c r="C48" s="112" t="s">
        <v>2677</v>
      </c>
      <c r="D48" s="110" t="s">
        <v>2687</v>
      </c>
      <c r="E48" s="143">
        <v>43082</v>
      </c>
      <c r="F48" s="143">
        <v>43404</v>
      </c>
      <c r="G48" s="158">
        <f>IF(AND(E48&lt;&gt;"",F48&lt;&gt;""),((F48-E48)/30),"")</f>
        <v>10.733333333333333</v>
      </c>
      <c r="H48" s="114" t="s">
        <v>2689</v>
      </c>
      <c r="I48" s="113" t="s">
        <v>2688</v>
      </c>
      <c r="J48" s="113" t="s">
        <v>2693</v>
      </c>
      <c r="K48" s="116">
        <v>1718633833</v>
      </c>
      <c r="L48" s="115" t="s">
        <v>2678</v>
      </c>
      <c r="M48" s="117"/>
      <c r="N48" s="115" t="s">
        <v>27</v>
      </c>
      <c r="O48" s="115" t="s">
        <v>1148</v>
      </c>
      <c r="P48" s="78"/>
    </row>
    <row r="49" spans="1:16" s="6" customFormat="1" ht="24.75" customHeight="1" x14ac:dyDescent="0.25">
      <c r="A49" s="141">
        <v>2</v>
      </c>
      <c r="B49" s="111"/>
      <c r="C49" s="112" t="s">
        <v>2677</v>
      </c>
      <c r="D49" s="110"/>
      <c r="E49" s="143"/>
      <c r="F49" s="143"/>
      <c r="G49" s="158" t="str">
        <f t="shared" ref="G49:G50" si="2">IF(AND(E49&lt;&gt;"",F49&lt;&gt;""),((F49-E49)/30),"")</f>
        <v/>
      </c>
      <c r="H49" s="114"/>
      <c r="I49" s="113"/>
      <c r="J49" s="113"/>
      <c r="K49" s="116"/>
      <c r="L49" s="115" t="s">
        <v>2678</v>
      </c>
      <c r="M49" s="117"/>
      <c r="N49" s="115" t="s">
        <v>27</v>
      </c>
      <c r="O49" s="123" t="s">
        <v>1148</v>
      </c>
      <c r="P49" s="78"/>
    </row>
    <row r="50" spans="1:16" s="6" customFormat="1" ht="24.75" customHeight="1" x14ac:dyDescent="0.25">
      <c r="A50" s="141">
        <v>3</v>
      </c>
      <c r="B50" s="111"/>
      <c r="C50" s="112" t="s">
        <v>2677</v>
      </c>
      <c r="D50" s="110"/>
      <c r="E50" s="143"/>
      <c r="F50" s="143"/>
      <c r="G50" s="158" t="str">
        <f t="shared" si="2"/>
        <v/>
      </c>
      <c r="H50" s="119"/>
      <c r="I50" s="113"/>
      <c r="J50" s="113"/>
      <c r="K50" s="116"/>
      <c r="L50" s="115" t="s">
        <v>2678</v>
      </c>
      <c r="M50" s="117"/>
      <c r="N50" s="115" t="s">
        <v>27</v>
      </c>
      <c r="O50" s="123" t="s">
        <v>1148</v>
      </c>
      <c r="P50" s="78"/>
    </row>
    <row r="51" spans="1:16" s="6" customFormat="1" ht="24.75" customHeight="1" outlineLevel="1" x14ac:dyDescent="0.25">
      <c r="A51" s="141">
        <v>4</v>
      </c>
      <c r="B51" s="111"/>
      <c r="C51" s="112" t="s">
        <v>2677</v>
      </c>
      <c r="D51" s="110"/>
      <c r="E51" s="143"/>
      <c r="F51" s="143"/>
      <c r="G51" s="158" t="str">
        <f t="shared" ref="G51:G107" si="3">IF(AND(E51&lt;&gt;"",F51&lt;&gt;""),((F51-E51)/30),"")</f>
        <v/>
      </c>
      <c r="H51" s="114"/>
      <c r="I51" s="113"/>
      <c r="J51" s="113"/>
      <c r="K51" s="116"/>
      <c r="L51" s="115" t="s">
        <v>2678</v>
      </c>
      <c r="M51" s="117"/>
      <c r="N51" s="115" t="s">
        <v>27</v>
      </c>
      <c r="O51" s="123" t="s">
        <v>1148</v>
      </c>
      <c r="P51" s="78"/>
    </row>
    <row r="52" spans="1:16" s="7" customFormat="1" ht="24.75" customHeight="1" outlineLevel="1" x14ac:dyDescent="0.25">
      <c r="A52" s="142">
        <v>5</v>
      </c>
      <c r="B52" s="111"/>
      <c r="C52" s="112" t="s">
        <v>2677</v>
      </c>
      <c r="D52" s="110"/>
      <c r="E52" s="143"/>
      <c r="F52" s="143"/>
      <c r="G52" s="158" t="str">
        <f t="shared" si="3"/>
        <v/>
      </c>
      <c r="H52" s="119"/>
      <c r="I52" s="113"/>
      <c r="J52" s="113"/>
      <c r="K52" s="116"/>
      <c r="L52" s="115" t="s">
        <v>2678</v>
      </c>
      <c r="M52" s="117"/>
      <c r="N52" s="115" t="s">
        <v>27</v>
      </c>
      <c r="O52" s="123" t="s">
        <v>1148</v>
      </c>
      <c r="P52" s="79"/>
    </row>
    <row r="53" spans="1:16" s="7" customFormat="1" ht="24.75" customHeight="1" outlineLevel="1" x14ac:dyDescent="0.25">
      <c r="A53" s="142">
        <v>6</v>
      </c>
      <c r="B53" s="111"/>
      <c r="C53" s="112" t="s">
        <v>2677</v>
      </c>
      <c r="D53" s="110"/>
      <c r="E53" s="143"/>
      <c r="F53" s="143"/>
      <c r="G53" s="158" t="str">
        <f t="shared" si="3"/>
        <v/>
      </c>
      <c r="H53" s="119"/>
      <c r="I53" s="113"/>
      <c r="J53" s="113"/>
      <c r="K53" s="116"/>
      <c r="L53" s="115" t="s">
        <v>2678</v>
      </c>
      <c r="M53" s="117"/>
      <c r="N53" s="115" t="s">
        <v>27</v>
      </c>
      <c r="O53" s="123" t="s">
        <v>1148</v>
      </c>
      <c r="P53" s="79"/>
    </row>
    <row r="54" spans="1:16" s="7" customFormat="1" ht="24.75" customHeight="1" outlineLevel="1" x14ac:dyDescent="0.25">
      <c r="A54" s="142">
        <v>7</v>
      </c>
      <c r="B54" s="111"/>
      <c r="C54" s="112" t="s">
        <v>2677</v>
      </c>
      <c r="D54" s="110"/>
      <c r="E54" s="143"/>
      <c r="F54" s="143"/>
      <c r="G54" s="158" t="str">
        <f t="shared" si="3"/>
        <v/>
      </c>
      <c r="H54" s="114"/>
      <c r="I54" s="113"/>
      <c r="J54" s="113"/>
      <c r="K54" s="118"/>
      <c r="L54" s="115" t="s">
        <v>2678</v>
      </c>
      <c r="M54" s="117"/>
      <c r="N54" s="115" t="s">
        <v>27</v>
      </c>
      <c r="O54" s="123" t="s">
        <v>1148</v>
      </c>
      <c r="P54" s="79"/>
    </row>
    <row r="55" spans="1:16" s="7" customFormat="1" ht="24.75" customHeight="1" outlineLevel="1" x14ac:dyDescent="0.25">
      <c r="A55" s="142">
        <v>8</v>
      </c>
      <c r="B55" s="111"/>
      <c r="C55" s="112" t="s">
        <v>2677</v>
      </c>
      <c r="D55" s="110"/>
      <c r="E55" s="143"/>
      <c r="F55" s="143"/>
      <c r="G55" s="158" t="str">
        <f t="shared" si="3"/>
        <v/>
      </c>
      <c r="H55" s="114"/>
      <c r="I55" s="113"/>
      <c r="J55" s="113"/>
      <c r="K55" s="118"/>
      <c r="L55" s="115" t="s">
        <v>2678</v>
      </c>
      <c r="M55" s="117"/>
      <c r="N55" s="115" t="s">
        <v>27</v>
      </c>
      <c r="O55" s="123" t="s">
        <v>1148</v>
      </c>
      <c r="P55" s="79"/>
    </row>
    <row r="56" spans="1:16" s="7" customFormat="1" ht="24.75" customHeight="1" outlineLevel="1" x14ac:dyDescent="0.25">
      <c r="A56" s="142">
        <v>9</v>
      </c>
      <c r="B56" s="111"/>
      <c r="C56" s="112" t="s">
        <v>2677</v>
      </c>
      <c r="D56" s="110"/>
      <c r="E56" s="143"/>
      <c r="F56" s="143"/>
      <c r="G56" s="158" t="str">
        <f t="shared" si="3"/>
        <v/>
      </c>
      <c r="H56" s="114"/>
      <c r="I56" s="113"/>
      <c r="J56" s="113"/>
      <c r="K56" s="118"/>
      <c r="L56" s="115" t="s">
        <v>2678</v>
      </c>
      <c r="M56" s="117"/>
      <c r="N56" s="115" t="s">
        <v>27</v>
      </c>
      <c r="O56" s="123" t="s">
        <v>1148</v>
      </c>
      <c r="P56" s="79"/>
    </row>
    <row r="57" spans="1:16" s="7" customFormat="1" ht="24.75" customHeight="1" outlineLevel="1" x14ac:dyDescent="0.25">
      <c r="A57" s="142">
        <v>10</v>
      </c>
      <c r="B57" s="64"/>
      <c r="C57" s="65" t="s">
        <v>32</v>
      </c>
      <c r="D57" s="63"/>
      <c r="E57" s="143"/>
      <c r="F57" s="143"/>
      <c r="G57" s="158" t="str">
        <f t="shared" si="3"/>
        <v/>
      </c>
      <c r="H57" s="64"/>
      <c r="I57" s="63"/>
      <c r="J57" s="63"/>
      <c r="K57" s="66"/>
      <c r="L57" s="65" t="s">
        <v>2678</v>
      </c>
      <c r="M57" s="67"/>
      <c r="N57" s="65" t="s">
        <v>27</v>
      </c>
      <c r="O57" s="123" t="s">
        <v>1148</v>
      </c>
      <c r="P57" s="79"/>
    </row>
    <row r="58" spans="1:16" s="7" customFormat="1" ht="24.75" customHeight="1" outlineLevel="1" x14ac:dyDescent="0.25">
      <c r="A58" s="142">
        <v>11</v>
      </c>
      <c r="B58" s="64"/>
      <c r="C58" s="65" t="s">
        <v>32</v>
      </c>
      <c r="D58" s="63"/>
      <c r="E58" s="143"/>
      <c r="F58" s="143"/>
      <c r="G58" s="158" t="str">
        <f t="shared" si="3"/>
        <v/>
      </c>
      <c r="H58" s="64"/>
      <c r="I58" s="63"/>
      <c r="J58" s="63"/>
      <c r="K58" s="66"/>
      <c r="L58" s="65" t="s">
        <v>2678</v>
      </c>
      <c r="M58" s="67"/>
      <c r="N58" s="65" t="s">
        <v>27</v>
      </c>
      <c r="O58" s="123" t="s">
        <v>1148</v>
      </c>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8" t="str">
        <f t="shared" si="3"/>
        <v/>
      </c>
      <c r="H91" s="121"/>
      <c r="I91" s="120"/>
      <c r="J91" s="120"/>
      <c r="K91" s="122"/>
      <c r="L91" s="123"/>
      <c r="M91" s="117"/>
      <c r="N91" s="123"/>
      <c r="O91" s="123"/>
      <c r="P91" s="79"/>
    </row>
    <row r="92" spans="1:16" s="7" customFormat="1" ht="24.75" customHeight="1" outlineLevel="1" x14ac:dyDescent="0.25">
      <c r="A92" s="141">
        <v>45</v>
      </c>
      <c r="B92" s="121"/>
      <c r="C92" s="123"/>
      <c r="D92" s="120"/>
      <c r="E92" s="143"/>
      <c r="F92" s="143"/>
      <c r="G92" s="158" t="str">
        <f t="shared" si="3"/>
        <v/>
      </c>
      <c r="H92" s="121"/>
      <c r="I92" s="120"/>
      <c r="J92" s="120"/>
      <c r="K92" s="122"/>
      <c r="L92" s="123"/>
      <c r="M92" s="117"/>
      <c r="N92" s="123"/>
      <c r="O92" s="123"/>
      <c r="P92" s="79"/>
    </row>
    <row r="93" spans="1:16" s="7" customFormat="1" ht="24.75" customHeight="1" outlineLevel="1" x14ac:dyDescent="0.25">
      <c r="A93" s="141">
        <v>46</v>
      </c>
      <c r="B93" s="121"/>
      <c r="C93" s="123"/>
      <c r="D93" s="120"/>
      <c r="E93" s="143"/>
      <c r="F93" s="143"/>
      <c r="G93" s="158" t="str">
        <f t="shared" si="3"/>
        <v/>
      </c>
      <c r="H93" s="121"/>
      <c r="I93" s="120"/>
      <c r="J93" s="120"/>
      <c r="K93" s="122"/>
      <c r="L93" s="123"/>
      <c r="M93" s="117"/>
      <c r="N93" s="123"/>
      <c r="O93" s="123"/>
      <c r="P93" s="79"/>
    </row>
    <row r="94" spans="1:16" s="7" customFormat="1" ht="24.75" customHeight="1" outlineLevel="1" x14ac:dyDescent="0.25">
      <c r="A94" s="141">
        <v>47</v>
      </c>
      <c r="B94" s="121"/>
      <c r="C94" s="123"/>
      <c r="D94" s="120"/>
      <c r="E94" s="143"/>
      <c r="F94" s="143"/>
      <c r="G94" s="158" t="str">
        <f t="shared" si="3"/>
        <v/>
      </c>
      <c r="H94" s="121"/>
      <c r="I94" s="120"/>
      <c r="J94" s="120"/>
      <c r="K94" s="122"/>
      <c r="L94" s="123"/>
      <c r="M94" s="117"/>
      <c r="N94" s="123"/>
      <c r="O94" s="123"/>
      <c r="P94" s="79"/>
    </row>
    <row r="95" spans="1:16" s="7" customFormat="1" ht="24.75" customHeight="1" outlineLevel="1" x14ac:dyDescent="0.25">
      <c r="A95" s="142">
        <v>48</v>
      </c>
      <c r="B95" s="121"/>
      <c r="C95" s="123"/>
      <c r="D95" s="120"/>
      <c r="E95" s="143"/>
      <c r="F95" s="143"/>
      <c r="G95" s="158" t="str">
        <f t="shared" si="3"/>
        <v/>
      </c>
      <c r="H95" s="121"/>
      <c r="I95" s="120"/>
      <c r="J95" s="120"/>
      <c r="K95" s="122"/>
      <c r="L95" s="123"/>
      <c r="M95" s="117"/>
      <c r="N95" s="123"/>
      <c r="O95" s="123"/>
      <c r="P95" s="79"/>
    </row>
    <row r="96" spans="1:16" s="7" customFormat="1" ht="24.75" customHeight="1" outlineLevel="1" x14ac:dyDescent="0.25">
      <c r="A96" s="142">
        <v>49</v>
      </c>
      <c r="B96" s="121"/>
      <c r="C96" s="123"/>
      <c r="D96" s="120"/>
      <c r="E96" s="143"/>
      <c r="F96" s="143"/>
      <c r="G96" s="158" t="str">
        <f t="shared" si="3"/>
        <v/>
      </c>
      <c r="H96" s="121"/>
      <c r="I96" s="120"/>
      <c r="J96" s="120"/>
      <c r="K96" s="122"/>
      <c r="L96" s="123"/>
      <c r="M96" s="117"/>
      <c r="N96" s="123"/>
      <c r="O96" s="123"/>
      <c r="P96" s="79"/>
    </row>
    <row r="97" spans="1:16" s="7" customFormat="1" ht="24.75" customHeight="1" outlineLevel="1" x14ac:dyDescent="0.25">
      <c r="A97" s="142">
        <v>50</v>
      </c>
      <c r="B97" s="121"/>
      <c r="C97" s="123"/>
      <c r="D97" s="120"/>
      <c r="E97" s="143"/>
      <c r="F97" s="143"/>
      <c r="G97" s="158" t="str">
        <f t="shared" si="3"/>
        <v/>
      </c>
      <c r="H97" s="121"/>
      <c r="I97" s="120"/>
      <c r="J97" s="120"/>
      <c r="K97" s="122"/>
      <c r="L97" s="123"/>
      <c r="M97" s="117"/>
      <c r="N97" s="123"/>
      <c r="O97" s="123"/>
      <c r="P97" s="79"/>
    </row>
    <row r="98" spans="1:16" s="7" customFormat="1" ht="24.75" customHeight="1" outlineLevel="1" x14ac:dyDescent="0.25">
      <c r="A98" s="142">
        <v>51</v>
      </c>
      <c r="B98" s="121"/>
      <c r="C98" s="123"/>
      <c r="D98" s="120"/>
      <c r="E98" s="143"/>
      <c r="F98" s="143"/>
      <c r="G98" s="158" t="str">
        <f t="shared" si="3"/>
        <v/>
      </c>
      <c r="H98" s="121"/>
      <c r="I98" s="120"/>
      <c r="J98" s="120"/>
      <c r="K98" s="122"/>
      <c r="L98" s="123"/>
      <c r="M98" s="117"/>
      <c r="N98" s="123"/>
      <c r="O98" s="123"/>
      <c r="P98" s="79"/>
    </row>
    <row r="99" spans="1:16" s="7" customFormat="1" ht="24.75" customHeight="1" outlineLevel="1" x14ac:dyDescent="0.25">
      <c r="A99" s="142">
        <v>52</v>
      </c>
      <c r="B99" s="121"/>
      <c r="C99" s="123"/>
      <c r="D99" s="120"/>
      <c r="E99" s="143"/>
      <c r="F99" s="143"/>
      <c r="G99" s="158" t="str">
        <f t="shared" si="3"/>
        <v/>
      </c>
      <c r="H99" s="121"/>
      <c r="I99" s="120"/>
      <c r="J99" s="120"/>
      <c r="K99" s="122"/>
      <c r="L99" s="123"/>
      <c r="M99" s="117"/>
      <c r="N99" s="123"/>
      <c r="O99" s="123"/>
      <c r="P99" s="79"/>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7"/>
      <c r="N100" s="123"/>
      <c r="O100" s="123"/>
      <c r="P100" s="79"/>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7"/>
      <c r="N101" s="123"/>
      <c r="O101" s="123"/>
      <c r="P101" s="79"/>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7"/>
      <c r="N102" s="123"/>
      <c r="O102" s="123"/>
      <c r="P102" s="79"/>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7"/>
      <c r="N103" s="123"/>
      <c r="O103" s="123"/>
      <c r="P103" s="79"/>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7"/>
      <c r="N104" s="123"/>
      <c r="O104" s="123"/>
      <c r="P104" s="79"/>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7"/>
      <c r="N105" s="123"/>
      <c r="O105" s="123"/>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2664</v>
      </c>
      <c r="C114" s="161" t="s">
        <v>31</v>
      </c>
      <c r="D114" s="120" t="s">
        <v>2679</v>
      </c>
      <c r="E114" s="143">
        <v>44174</v>
      </c>
      <c r="F114" s="143">
        <v>44773</v>
      </c>
      <c r="G114" s="158">
        <f>IF(AND(E114&lt;&gt;"",F114&lt;&gt;""),((F114-E114)/30),"")</f>
        <v>19.966666666666665</v>
      </c>
      <c r="H114" s="121" t="s">
        <v>2682</v>
      </c>
      <c r="I114" s="120" t="s">
        <v>36</v>
      </c>
      <c r="J114" s="120" t="s">
        <v>51</v>
      </c>
      <c r="K114" s="122">
        <v>6062806440</v>
      </c>
      <c r="L114" s="100">
        <f>+IF(AND(K114&gt;0,O114="Ejecución"),(K114/877802)*Tabla28[[#This Row],[% participación]],IF(AND(K114&gt;0,O114&lt;&gt;"Ejecución"),"-",""))</f>
        <v>1381.3608171318817</v>
      </c>
      <c r="M114" s="123" t="s">
        <v>26</v>
      </c>
      <c r="N114" s="171">
        <v>0.2</v>
      </c>
      <c r="O114" s="160" t="s">
        <v>1150</v>
      </c>
      <c r="P114" s="78"/>
    </row>
    <row r="115" spans="1:16" s="6" customFormat="1" ht="24.75" customHeight="1" x14ac:dyDescent="0.25">
      <c r="A115" s="141">
        <v>2</v>
      </c>
      <c r="B115" s="159" t="s">
        <v>2664</v>
      </c>
      <c r="C115" s="161" t="s">
        <v>31</v>
      </c>
      <c r="D115" s="120" t="s">
        <v>2680</v>
      </c>
      <c r="E115" s="143">
        <v>44174</v>
      </c>
      <c r="F115" s="143">
        <v>44773</v>
      </c>
      <c r="G115" s="158">
        <f t="shared" ref="G115:G116" si="4">IF(AND(E115&lt;&gt;"",F115&lt;&gt;""),((F115-E115)/30),"")</f>
        <v>19.966666666666665</v>
      </c>
      <c r="H115" s="64" t="s">
        <v>2682</v>
      </c>
      <c r="I115" s="63" t="s">
        <v>36</v>
      </c>
      <c r="J115" s="63" t="s">
        <v>150</v>
      </c>
      <c r="K115" s="68">
        <v>4442852293</v>
      </c>
      <c r="L115" s="100">
        <f>+IF(AND(K115&gt;0,O115="Ejecución"),(K115/877802)*Tabla28[[#This Row],[% participación]],IF(AND(K115&gt;0,O115&lt;&gt;"Ejecución"),"-",""))</f>
        <v>1518.4012885593791</v>
      </c>
      <c r="M115" s="123" t="s">
        <v>26</v>
      </c>
      <c r="N115" s="171">
        <v>0.3</v>
      </c>
      <c r="O115" s="160" t="s">
        <v>1150</v>
      </c>
      <c r="P115" s="78"/>
    </row>
    <row r="116" spans="1:16" s="6" customFormat="1" ht="24.75" customHeight="1" x14ac:dyDescent="0.25">
      <c r="A116" s="141">
        <v>3</v>
      </c>
      <c r="B116" s="159" t="s">
        <v>2664</v>
      </c>
      <c r="C116" s="161" t="s">
        <v>31</v>
      </c>
      <c r="D116" s="120" t="s">
        <v>2681</v>
      </c>
      <c r="E116" s="143">
        <v>44175</v>
      </c>
      <c r="F116" s="143">
        <v>44773</v>
      </c>
      <c r="G116" s="158">
        <f t="shared" si="4"/>
        <v>19.933333333333334</v>
      </c>
      <c r="H116" s="64" t="s">
        <v>2682</v>
      </c>
      <c r="I116" s="63" t="s">
        <v>36</v>
      </c>
      <c r="J116" s="63" t="s">
        <v>73</v>
      </c>
      <c r="K116" s="68">
        <v>4391997200</v>
      </c>
      <c r="L116" s="100">
        <f>+IF(AND(K116&gt;0,O116="Ejecución"),(K116/877802)*Tabla28[[#This Row],[% participación]],IF(AND(K116&gt;0,O116&lt;&gt;"Ejecución"),"-",""))</f>
        <v>1501.0209136001056</v>
      </c>
      <c r="M116" s="123" t="s">
        <v>26</v>
      </c>
      <c r="N116" s="171">
        <v>0.3</v>
      </c>
      <c r="O116" s="160" t="s">
        <v>1150</v>
      </c>
      <c r="P116" s="78"/>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2664</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2664</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2664</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2664</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2664</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2664</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2664</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5"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2"/>
      <c r="Z178" s="163" t="str">
        <f>IF(Y178&gt;0,SUM(E180+Y178),"")</f>
        <v/>
      </c>
      <c r="AA178" s="19"/>
      <c r="AB178" s="19"/>
    </row>
    <row r="179" spans="1:28" ht="23.25" x14ac:dyDescent="0.25">
      <c r="A179" s="9"/>
      <c r="B179" s="191" t="s">
        <v>2668</v>
      </c>
      <c r="C179" s="191"/>
      <c r="D179" s="191"/>
      <c r="E179" s="169">
        <v>0.02</v>
      </c>
      <c r="F179" s="168">
        <v>0.01</v>
      </c>
      <c r="G179" s="163">
        <f>IF(F179&gt;0,SUM(E179+F179),"")</f>
        <v>0.03</v>
      </c>
      <c r="H179" s="5"/>
      <c r="I179" s="191" t="s">
        <v>2670</v>
      </c>
      <c r="J179" s="191"/>
      <c r="K179" s="191"/>
      <c r="L179" s="191"/>
      <c r="M179" s="170"/>
      <c r="O179" s="8"/>
      <c r="Q179" s="19"/>
      <c r="R179" s="157" t="str">
        <f>IF(M179&gt;0,SUM(L179+M179),"")</f>
        <v/>
      </c>
      <c r="T179" s="19"/>
      <c r="U179" s="237" t="s">
        <v>1166</v>
      </c>
      <c r="V179" s="237"/>
      <c r="W179" s="237"/>
      <c r="X179" s="24">
        <v>0.02</v>
      </c>
      <c r="Y179" s="162"/>
      <c r="Z179" s="163" t="str">
        <f>IF(Y179&gt;0,SUM(E181+Y179),"")</f>
        <v/>
      </c>
      <c r="AA179" s="19"/>
      <c r="AB179" s="19"/>
    </row>
    <row r="180" spans="1:28" ht="23.25" hidden="1" x14ac:dyDescent="0.25">
      <c r="A180" s="9"/>
      <c r="B180" s="177"/>
      <c r="C180" s="177"/>
      <c r="D180" s="177"/>
      <c r="E180" s="167"/>
      <c r="H180" s="5"/>
      <c r="I180" s="177"/>
      <c r="J180" s="177"/>
      <c r="K180" s="177"/>
      <c r="L180" s="177"/>
      <c r="M180" s="5"/>
      <c r="O180" s="8"/>
      <c r="Q180" s="19"/>
      <c r="R180" s="157" t="str">
        <f>IF(S180&gt;0,SUM(L180+S180),"")</f>
        <v/>
      </c>
      <c r="S180" s="162"/>
      <c r="T180" s="19"/>
      <c r="U180" s="237" t="s">
        <v>1167</v>
      </c>
      <c r="V180" s="237"/>
      <c r="W180" s="237"/>
      <c r="X180" s="24">
        <v>0.03</v>
      </c>
      <c r="Y180" s="162"/>
      <c r="Z180" s="163" t="str">
        <f>IF(Y180&gt;0,SUM(E182+Y180),"")</f>
        <v/>
      </c>
      <c r="AA180" s="19"/>
      <c r="AB180" s="19"/>
    </row>
    <row r="181" spans="1:28" ht="23.25" hidden="1" x14ac:dyDescent="0.25">
      <c r="A181" s="9"/>
      <c r="B181" s="177"/>
      <c r="C181" s="177"/>
      <c r="D181" s="177"/>
      <c r="E181" s="167"/>
      <c r="H181" s="5"/>
      <c r="I181" s="177"/>
      <c r="J181" s="177"/>
      <c r="K181" s="177"/>
      <c r="L181" s="177"/>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7"/>
      <c r="C182" s="177"/>
      <c r="D182" s="177"/>
      <c r="E182" s="167"/>
      <c r="H182" s="5"/>
      <c r="I182" s="177"/>
      <c r="J182" s="177"/>
      <c r="K182" s="177"/>
      <c r="L182" s="177"/>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91852227.929999992</v>
      </c>
      <c r="F185" s="92"/>
      <c r="G185" s="93"/>
      <c r="H185" s="88"/>
      <c r="I185" s="90" t="s">
        <v>2627</v>
      </c>
      <c r="J185" s="164">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5" t="s">
        <v>2636</v>
      </c>
      <c r="C192" s="195"/>
      <c r="E192" s="5" t="s">
        <v>20</v>
      </c>
      <c r="H192" s="26" t="s">
        <v>24</v>
      </c>
      <c r="J192" s="5" t="s">
        <v>2637</v>
      </c>
      <c r="K192" s="5"/>
      <c r="M192" s="5"/>
      <c r="N192" s="5"/>
      <c r="O192" s="8"/>
      <c r="Q192" s="152"/>
      <c r="R192" s="153"/>
      <c r="S192" s="153"/>
      <c r="T192" s="152"/>
    </row>
    <row r="193" spans="1:18" x14ac:dyDescent="0.25">
      <c r="A193" s="9"/>
      <c r="C193" s="175">
        <v>42152</v>
      </c>
      <c r="D193" s="5"/>
      <c r="E193" s="124">
        <v>1304</v>
      </c>
      <c r="F193" s="5"/>
      <c r="G193" s="5"/>
      <c r="H193" s="145" t="s">
        <v>2683</v>
      </c>
      <c r="J193" s="5"/>
      <c r="K193" s="125">
        <v>42398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2684</v>
      </c>
      <c r="J211" s="27" t="s">
        <v>2622</v>
      </c>
      <c r="K211" s="146" t="s">
        <v>2684</v>
      </c>
      <c r="L211" s="21"/>
      <c r="M211" s="21"/>
      <c r="N211" s="21"/>
      <c r="O211" s="8"/>
    </row>
    <row r="212" spans="1:15" x14ac:dyDescent="0.25">
      <c r="A212" s="9"/>
      <c r="B212" s="27" t="s">
        <v>2619</v>
      </c>
      <c r="C212" s="145" t="s">
        <v>2683</v>
      </c>
      <c r="D212" s="21"/>
      <c r="G212" s="27" t="s">
        <v>2621</v>
      </c>
      <c r="H212" s="146" t="s">
        <v>2685</v>
      </c>
      <c r="J212" s="27" t="s">
        <v>2623</v>
      </c>
      <c r="K212" s="145"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27"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27" x14ac:dyDescent="0.25">
      <c r="D83" s="3" t="s">
        <v>118</v>
      </c>
      <c r="I83" s="3" t="s">
        <v>335</v>
      </c>
      <c r="Q83" s="3" t="s">
        <v>593</v>
      </c>
      <c r="AD83" s="3" t="s">
        <v>956</v>
      </c>
    </row>
    <row r="84" spans="4:30" ht="27" x14ac:dyDescent="0.25">
      <c r="D84" s="3" t="s">
        <v>119</v>
      </c>
      <c r="I84" s="3" t="s">
        <v>336</v>
      </c>
      <c r="Q84" s="3" t="s">
        <v>594</v>
      </c>
      <c r="AD84" s="3" t="s">
        <v>957</v>
      </c>
    </row>
    <row r="85" spans="4:30" ht="27"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45"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45"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27"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2020-12-29T11:48:57Z</cp:lastPrinted>
  <dcterms:created xsi:type="dcterms:W3CDTF">2020-10-14T21:57:42Z</dcterms:created>
  <dcterms:modified xsi:type="dcterms:W3CDTF">2020-12-29T12:03:33Z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