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tenerife\"/>
    </mc:Choice>
  </mc:AlternateContent>
  <xr:revisionPtr revIDLastSave="0" documentId="8_{5D1E1AA6-1DC8-4655-8071-1DA2340021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<sst xmlns="http://schemas.openxmlformats.org/spreadsheetml/2006/main" count="3305" uniqueCount="2698">
  <si>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</si>
  <si>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</si>
  <si>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</si>
  <si>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</si>
  <si>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</si>
  <si>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</si>
  <si>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</si>
  <si>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</si>
  <si>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</si>
  <si>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</si>
  <si>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</si>
  <si>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</si>
  <si>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</si>
  <si>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</si>
  <si>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</si>
  <si>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</si>
  <si>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</si>
  <si>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</si>
  <si>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</si>
  <si>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</si>
  <si>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</si>
  <si>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</si>
  <si>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</si>
  <si>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</si>
  <si>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</si>
  <si>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</si>
  <si>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</si>
  <si>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</si>
  <si>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</si>
  <si>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</si>
  <si>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</si>
  <si>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</si>
  <si>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</si>
  <si>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</si>
  <si>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</si>
  <si>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</si>
  <si>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</si>
  <si>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</si>
  <si>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</si>
  <si>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</si>
  <si>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</si>
  <si>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</si>
  <si>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</si>
  <si>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</si>
  <si>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</si>
  <si>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</si>
  <si>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</si>
  <si>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</si>
  <si>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</si>
  <si>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</si>
  <si>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</si>
  <si>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</si>
  <si>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</si>
  <si>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</si>
  <si>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</si>
  <si>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</si>
  <si>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</si>
  <si>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</si>
  <si>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</si>
  <si>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</si>
  <si>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</si>
  <si>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</si>
  <si>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</si>
  <si>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</si>
  <si>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</si>
  <si>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</si>
  <si>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</si>
  <si>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</si>
  <si>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</si>
  <si>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</si>
  <si>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</si>
  <si>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</si>
  <si>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</si>
  <si>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</si>
  <si>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</si>
  <si>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</si>
  <si>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</si>
  <si>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</si>
  <si>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</si>
  <si>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</si>
  <si>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</si>
  <si>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</si>
  <si>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</si>
  <si>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</si>
  <si>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</si>
  <si>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</si>
  <si>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</si>
  <si>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</si>
  <si>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</si>
  <si>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</si>
  <si>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</si>
  <si>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</si>
  <si>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</si>
  <si>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</si>
  <si>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</si>
  <si>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</si>
  <si>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</si>
  <si>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</si>
  <si>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</si>
  <si>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</si>
  <si>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</si>
  <si>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</si>
  <si>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</si>
  <si>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</si>
  <si>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</si>
  <si>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</si>
  <si>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</si>
  <si>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</si>
  <si>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</si>
  <si>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</si>
  <si>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</si>
  <si>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</si>
  <si>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</si>
  <si>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</si>
  <si>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</si>
  <si>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</si>
  <si>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</si>
  <si>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</si>
  <si>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</si>
  <si>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</si>
  <si>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</si>
  <si>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</si>
  <si>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</si>
  <si>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</si>
  <si>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</si>
  <si>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</si>
  <si>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</si>
  <si>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</si>
  <si>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</si>
  <si>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</si>
  <si>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</si>
  <si>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</si>
  <si>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</si>
  <si>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</si>
  <si>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</si>
  <si>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</si>
  <si>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</si>
  <si>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</si>
  <si>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</si>
  <si>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</si>
  <si>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</si>
  <si>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</si>
  <si>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</si>
  <si>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</si>
  <si>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</si>
  <si>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</si>
  <si>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</si>
  <si>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</si>
  <si>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</si>
  <si>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</si>
  <si>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</si>
  <si>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</si>
  <si>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</si>
  <si>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</si>
  <si>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</si>
  <si>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</si>
  <si>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</si>
  <si>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</si>
  <si>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</si>
  <si>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</si>
  <si>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</si>
  <si>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</si>
  <si>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</si>
  <si>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</si>
  <si>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</si>
  <si>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</si>
  <si>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</si>
  <si>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</si>
  <si>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</si>
  <si>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</si>
  <si>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</si>
  <si>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</si>
  <si>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</si>
  <si>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</si>
  <si>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</si>
  <si>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</si>
  <si>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</si>
  <si>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</si>
  <si>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</si>
  <si>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</si>
  <si>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</si>
  <si>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</si>
  <si>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</si>
  <si>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</si>
  <si>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</si>
  <si>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</si>
  <si>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</si>
  <si>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</si>
  <si>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</si>
  <si>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</si>
  <si>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</si>
  <si>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</si>
  <si>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</si>
  <si>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</si>
  <si>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</si>
  <si>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</si>
  <si>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</si>
  <si>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</si>
  <si>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</si>
  <si>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</si>
  <si>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</si>
  <si>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</si>
  <si>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</si>
  <si>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</si>
  <si>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</si>
  <si>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</si>
  <si>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</si>
  <si>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</si>
  <si>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</si>
  <si>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</si>
  <si>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</si>
  <si>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</si>
  <si>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</si>
  <si>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</si>
  <si>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</si>
  <si>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</si>
  <si>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</si>
  <si>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</si>
  <si>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</si>
  <si>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</si>
  <si>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</si>
  <si>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</si>
  <si>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</si>
  <si>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</si>
  <si>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</si>
  <si>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</si>
  <si>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</si>
  <si>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</si>
  <si>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</si>
  <si>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</si>
  <si>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</si>
  <si>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</si>
  <si>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</si>
  <si>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</si>
  <si>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</si>
  <si>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</si>
  <si>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</si>
  <si>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</si>
  <si>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</si>
  <si>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</si>
  <si>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</si>
  <si>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</si>
  <si>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</si>
  <si>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</si>
  <si>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</si>
  <si>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</si>
  <si>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</si>
  <si>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</si>
  <si>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</si>
  <si>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</si>
  <si>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</si>
  <si>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</si>
  <si>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</si>
  <si>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</si>
  <si>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</si>
  <si>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</si>
  <si>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</si>
  <si>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</si>
  <si>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</si>
  <si>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</si>
  <si>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</si>
  <si>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</si>
  <si>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</si>
  <si>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</si>
  <si>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</si>
  <si>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</si>
  <si>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</si>
  <si>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</si>
  <si>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</si>
  <si>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</si>
  <si>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</si>
  <si>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</si>
  <si>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</si>
  <si>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</si>
  <si>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</si>
  <si>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</si>
  <si>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</si>
  <si>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</si>
  <si>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</si>
  <si>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</si>
  <si>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</si>
  <si>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</si>
  <si>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</si>
  <si>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</si>
  <si>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</si>
  <si>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</si>
  <si>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</si>
  <si>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</si>
  <si>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</si>
  <si>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</si>
  <si>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</si>
  <si>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</si>
  <si>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</si>
  <si>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</si>
  <si>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</si>
  <si>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</si>
  <si>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</si>
  <si>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</si>
  <si>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</si>
  <si>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</si>
  <si>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</si>
  <si>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</si>
  <si>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</si>
  <si>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</si>
  <si>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</si>
  <si>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</si>
  <si>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</si>
  <si>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</si>
  <si>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</si>
  <si>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</si>
  <si>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</si>
  <si>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</si>
  <si>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</si>
  <si>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</si>
  <si>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</si>
  <si>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</si>
  <si>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</si>
  <si>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</si>
  <si>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</si>
  <si>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</si>
  <si>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</si>
  <si>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</si>
  <si>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</si>
  <si>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</si>
  <si>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</si>
  <si>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</si>
  <si>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</si>
  <si>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</si>
  <si>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</si>
  <si>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</si>
  <si>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</si>
  <si>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</si>
  <si>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</si>
  <si>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</si>
  <si>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</si>
  <si>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</si>
  <si>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</si>
  <si>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</si>
  <si>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</si>
  <si>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</si>
  <si>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</si>
  <si>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</si>
  <si>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</si>
  <si>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</si>
  <si>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</si>
  <si>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</si>
  <si>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</si>
  <si>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</si>
  <si>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</si>
  <si>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</si>
  <si>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</si>
  <si>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</si>
  <si>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</si>
  <si>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</si>
  <si>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</si>
  <si>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</si>
  <si>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</si>
  <si>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</si>
  <si>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</si>
  <si>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</si>
  <si>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</si>
  <si>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</si>
  <si>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</si>
  <si>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</si>
  <si>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</si>
  <si>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</si>
  <si>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</si>
  <si>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</si>
  <si>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</si>
  <si>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</si>
  <si>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</si>
  <si>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</si>
  <si>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</si>
  <si>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</si>
  <si>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</si>
  <si>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</si>
  <si>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</si>
  <si>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</si>
  <si>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</si>
  <si>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</si>
  <si>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</si>
  <si>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</si>
  <si>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</si>
  <si>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</si>
  <si>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</si>
  <si>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</si>
  <si>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</si>
  <si>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</si>
  <si>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</si>
  <si>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</si>
  <si>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</si>
  <si>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</si>
  <si>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</si>
  <si>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</si>
  <si>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</si>
  <si>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</si>
  <si>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</si>
  <si>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</si>
  <si>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</si>
  <si>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</si>
  <si>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</si>
  <si>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</si>
  <si>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</si>
  <si>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</si>
  <si>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</si>
  <si>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</si>
  <si>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</si>
  <si>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</si>
  <si>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</si>
  <si>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</si>
  <si>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</si>
  <si>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</si>
  <si>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</si>
  <si>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</si>
  <si>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</si>
  <si>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</si>
  <si>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</si>
  <si>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</si>
  <si>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</si>
  <si>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</si>
  <si>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</si>
  <si>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</si>
  <si>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</si>
  <si>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</si>
  <si>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</si>
  <si>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</si>
  <si>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</si>
  <si>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</si>
  <si>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</si>
  <si>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</si>
  <si>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</si>
  <si>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</si>
  <si>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</si>
  <si>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</si>
  <si>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</si>
  <si>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</si>
  <si>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</si>
  <si>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</si>
  <si>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</si>
  <si>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</si>
  <si>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</si>
  <si>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</si>
  <si>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</si>
  <si>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</si>
  <si>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</si>
  <si>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</si>
  <si>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</si>
  <si>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</si>
  <si>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</si>
  <si>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</si>
  <si>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</si>
  <si>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</si>
  <si>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</si>
  <si>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</si>
  <si>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</si>
  <si>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</si>
  <si>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</si>
  <si>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</si>
  <si>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</si>
  <si>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</si>
  <si>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</si>
  <si>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</si>
  <si>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</si>
  <si>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</si>
  <si>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</si>
  <si>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</si>
  <si>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</si>
  <si>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</si>
  <si>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</si>
  <si>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</si>
  <si>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</si>
  <si>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</si>
  <si>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</si>
  <si>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</si>
  <si>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</si>
  <si>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</si>
  <si>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</si>
  <si>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</si>
  <si>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</si>
  <si>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</si>
  <si>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</si>
  <si>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</si>
  <si>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</si>
  <si>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</si>
  <si>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</si>
  <si>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</si>
  <si>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</si>
  <si>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</si>
  <si>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</si>
  <si>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</si>
  <si>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</si>
  <si>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</si>
  <si>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</si>
  <si>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</si>
  <si>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</si>
  <si>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</si>
  <si>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</si>
  <si>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</si>
  <si>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</si>
  <si>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</si>
  <si>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</si>
  <si>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</si>
  <si>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</si>
  <si>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</si>
  <si>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</si>
  <si>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</si>
  <si>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</si>
  <si>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</si>
  <si>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</si>
  <si>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</si>
  <si>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</si>
  <si>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</si>
  <si>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</si>
  <si>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</si>
  <si>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</si>
  <si>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</si>
  <si>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</si>
  <si>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</si>
  <si>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</si>
  <si>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</si>
  <si>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</si>
  <si>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</si>
  <si>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</si>
  <si>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</si>
  <si>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</si>
  <si>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</si>
  <si>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</si>
  <si>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</si>
  <si>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</si>
  <si>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</si>
  <si>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</si>
  <si>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</si>
  <si>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</si>
  <si>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</si>
  <si>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</si>
  <si>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</si>
  <si>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</si>
  <si>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</si>
  <si>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</si>
  <si>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</si>
  <si>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</si>
  <si>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</si>
  <si>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</si>
  <si>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</si>
  <si>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</si>
  <si>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</si>
  <si>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</si>
  <si>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</si>
  <si>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</si>
  <si>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</si>
  <si>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</si>
  <si>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</si>
  <si>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</si>
  <si>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</si>
  <si>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</si>
  <si>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</si>
  <si>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</si>
  <si>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</si>
  <si>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</si>
  <si>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</si>
  <si>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</si>
  <si>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</si>
  <si>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</si>
  <si>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</si>
  <si>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</si>
  <si>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</si>
  <si>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</si>
  <si>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</si>
  <si>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</si>
  <si>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</si>
  <si>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</si>
  <si>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</si>
  <si>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</si>
  <si>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</si>
  <si>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</si>
  <si>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</si>
  <si>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</si>
  <si>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</si>
  <si>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</si>
  <si>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</si>
  <si>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</si>
  <si>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</si>
  <si>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</si>
  <si>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</si>
  <si>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</si>
  <si>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</si>
  <si>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</si>
  <si>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</si>
  <si>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</si>
  <si>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</si>
  <si>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</si>
  <si>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</si>
  <si>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</si>
  <si>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</si>
  <si>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</si>
  <si>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</si>
  <si>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</si>
  <si>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</si>
  <si>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</si>
  <si>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</si>
  <si>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</si>
  <si>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</si>
  <si>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</si>
  <si>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</si>
  <si>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</si>
  <si>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</si>
  <si>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</si>
  <si>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</si>
  <si>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</si>
  <si>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</si>
  <si>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</si>
  <si>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</si>
  <si>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</si>
  <si>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</si>
  <si>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</si>
  <si>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</si>
  <si>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</si>
  <si>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</si>
  <si>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</si>
  <si>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</si>
  <si>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</si>
  <si>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</si>
  <si>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</si>
  <si>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</si>
  <si>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</si>
  <si>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</si>
  <si>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</si>
  <si>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</si>
  <si>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</si>
  <si>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</si>
  <si>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</si>
  <si>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</si>
  <si>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</si>
  <si>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</si>
  <si>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</si>
  <si>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</si>
  <si>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</si>
  <si>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</si>
  <si>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</si>
  <si>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</si>
  <si>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</si>
  <si>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</si>
  <si>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</si>
  <si>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</si>
  <si>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</si>
  <si>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</si>
  <si>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</si>
  <si>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</si>
  <si>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</si>
  <si>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</si>
  <si>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</si>
  <si>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</si>
  <si>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</si>
  <si>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</si>
  <si>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</si>
  <si>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</si>
  <si>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</si>
  <si>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</si>
  <si>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</si>
  <si>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</si>
  <si>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</si>
  <si>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</si>
  <si>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</si>
  <si>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</si>
  <si>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</si>
  <si>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</si>
  <si>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</si>
  <si>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</si>
  <si>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</si>
  <si>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</si>
  <si>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</si>
  <si>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</si>
  <si>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</si>
  <si>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</si>
  <si>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</si>
  <si>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</si>
  <si>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</si>
  <si>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</si>
  <si>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</si>
  <si>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</si>
  <si>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</si>
  <si>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</si>
  <si>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</si>
  <si>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</si>
  <si>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</si>
  <si>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</si>
  <si>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</si>
  <si>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</si>
  <si>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</si>
  <si>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</si>
  <si>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</si>
  <si>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</si>
  <si>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</si>
  <si>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</si>
  <si>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</si>
  <si>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</si>
  <si>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</si>
  <si>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</si>
  <si>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</si>
  <si>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</si>
  <si>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</si>
  <si>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</si>
  <si>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</si>
  <si>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</si>
  <si>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</si>
  <si>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</si>
  <si>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</si>
  <si>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</si>
  <si>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</si>
  <si>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</si>
  <si>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</si>
  <si>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</si>
  <si>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</si>
  <si>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</si>
  <si>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</si>
  <si>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</si>
  <si>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</si>
  <si>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</si>
  <si>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</si>
  <si>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</si>
  <si>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</si>
  <si>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</si>
  <si>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</si>
  <si>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</si>
  <si>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</si>
  <si>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</si>
  <si>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</si>
  <si>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</si>
  <si>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</si>
  <si>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</si>
  <si>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</si>
  <si>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</si>
  <si>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</si>
  <si>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</si>
  <si>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</si>
  <si>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</si>
  <si>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</si>
  <si>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</si>
  <si>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</si>
  <si>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</si>
  <si>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</si>
  <si>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</si>
  <si>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</si>
  <si>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</si>
  <si>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</si>
  <si>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</si>
  <si>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</si>
  <si>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</si>
  <si>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</si>
  <si>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</si>
  <si>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</si>
  <si>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</si>
  <si>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</si>
  <si>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</si>
  <si>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</si>
  <si>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</si>
  <si>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</si>
  <si>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</si>
  <si>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</si>
  <si>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</si>
  <si>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</si>
  <si>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</si>
  <si>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</si>
  <si>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</si>
  <si>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</si>
  <si>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</si>
  <si>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</si>
  <si>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</si>
  <si>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</si>
  <si>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</si>
  <si>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</si>
  <si>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</si>
  <si>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</si>
  <si>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</si>
  <si>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</si>
  <si>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</si>
  <si>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</si>
  <si>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</si>
  <si>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</si>
  <si>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</si>
  <si>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</si>
  <si>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</si>
  <si>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</si>
  <si>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</si>
  <si>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</si>
  <si>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</si>
  <si>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</si>
  <si>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</si>
  <si>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</si>
  <si>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</si>
  <si>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</si>
  <si>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</si>
  <si>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</si>
  <si>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</si>
  <si>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</si>
  <si>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</si>
  <si>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</si>
  <si>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</si>
  <si>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</si>
  <si>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</si>
  <si>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</si>
  <si>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</si>
  <si>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</si>
  <si>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</si>
  <si>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</si>
  <si>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</si>
  <si>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</si>
  <si>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</si>
  <si>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</si>
  <si>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</si>
  <si>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</si>
  <si>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</si>
  <si>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</si>
  <si>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</si>
  <si>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</si>
  <si>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</si>
  <si>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</si>
  <si>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</si>
  <si>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</si>
  <si>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</si>
  <si>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</si>
  <si>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</si>
  <si>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</si>
  <si>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</si>
  <si>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</si>
  <si>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</si>
  <si>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</si>
  <si>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</si>
  <si>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</si>
  <si>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</si>
  <si>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</si>
  <si>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</si>
  <si>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</si>
  <si>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</si>
  <si>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</si>
  <si>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</si>
  <si>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</si>
  <si>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</si>
  <si>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</si>
  <si>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</si>
  <si>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</si>
  <si>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</si>
  <si>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</si>
  <si>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</si>
  <si>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</si>
  <si>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</si>
  <si>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</si>
  <si>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</si>
  <si>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</si>
  <si>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</si>
  <si>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</si>
  <si>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</si>
  <si>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</si>
  <si>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</si>
  <si>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</si>
  <si>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</si>
  <si>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</si>
  <si>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</si>
  <si>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</si>
  <si>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</si>
  <si>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</si>
  <si>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</si>
  <si>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</si>
  <si>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</si>
  <si>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</si>
  <si>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</si>
  <si>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</si>
  <si>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</si>
  <si>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</si>
  <si>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</si>
  <si>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</si>
  <si>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</si>
  <si>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</si>
  <si>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</si>
  <si>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</si>
  <si>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</si>
  <si>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</si>
  <si>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</si>
  <si>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</si>
  <si>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</si>
  <si>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</si>
  <si>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</si>
  <si>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</si>
  <si>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</si>
  <si>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</si>
  <si>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</si>
  <si>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</si>
  <si>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</si>
  <si>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</si>
  <si>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</si>
  <si>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</si>
  <si>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</si>
  <si>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</si>
  <si>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</si>
  <si>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</si>
  <si>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</si>
  <si>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</si>
  <si>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</si>
  <si>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</si>
  <si>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</si>
  <si>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</si>
  <si>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</si>
  <si>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</si>
  <si>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</si>
  <si>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</si>
  <si>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</si>
  <si>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</si>
  <si>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</si>
  <si>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</si>
  <si>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</si>
  <si>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</si>
  <si>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</si>
  <si>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</si>
  <si>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</si>
  <si>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</si>
  <si>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</si>
  <si>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</si>
  <si>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</si>
  <si>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</si>
  <si>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</si>
  <si>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</si>
  <si>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</si>
  <si>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</si>
  <si>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</si>
  <si>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</si>
  <si>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</si>
  <si>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</si>
  <si>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</si>
  <si>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</si>
  <si>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</si>
  <si>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</si>
  <si>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</si>
  <si>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</si>
  <si>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</si>
  <si>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</si>
  <si>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</si>
  <si>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</si>
  <si>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</si>
  <si>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</si>
  <si>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</si>
  <si>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</si>
  <si>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</si>
  <si>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</si>
  <si>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</si>
  <si>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</si>
  <si>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</si>
  <si>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</si>
  <si>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</si>
  <si>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</si>
  <si>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</si>
  <si>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</si>
  <si>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</si>
  <si>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</si>
  <si>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</si>
  <si>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</si>
  <si>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</si>
  <si>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</si>
  <si>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</si>
  <si>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</si>
  <si>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</si>
  <si>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</si>
  <si>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</si>
  <si>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</si>
  <si>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</si>
  <si>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</si>
  <si>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</si>
  <si>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</si>
  <si>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</si>
  <si>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</si>
  <si>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</si>
  <si>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</si>
  <si>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</si>
  <si>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</si>
  <si>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</si>
  <si>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</si>
  <si>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</si>
  <si>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</si>
  <si>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</si>
  <si>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</si>
  <si>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</si>
  <si>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</si>
  <si>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</si>
  <si>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</si>
  <si>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</si>
  <si>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</si>
  <si>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</si>
  <si>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</si>
  <si>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</si>
  <si>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</si>
  <si>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</si>
  <si>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</si>
  <si>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</si>
  <si>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</si>
  <si>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</si>
  <si>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</si>
  <si>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</si>
  <si>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</si>
  <si>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</si>
  <si>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</si>
  <si>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</si>
  <si>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</si>
  <si>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</si>
  <si>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</si>
  <si>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</si>
  <si>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</si>
  <si>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</si>
  <si>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</si>
  <si>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</si>
  <si>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</si>
  <si>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</si>
  <si>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</si>
  <si>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</si>
  <si>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</si>
  <si>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</si>
  <si>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</si>
  <si>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</si>
  <si>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</si>
  <si>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</si>
  <si>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</si>
  <si>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</si>
  <si>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</si>
  <si>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</si>
  <si>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</si>
  <si>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</si>
  <si>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</si>
  <si>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</si>
  <si>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</si>
  <si>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</si>
  <si>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</si>
  <si>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</si>
  <si>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</si>
  <si>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</si>
  <si>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</si>
  <si>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</si>
  <si>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</si>
  <si>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</si>
  <si>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</si>
  <si>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</si>
  <si>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</si>
  <si>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</si>
  <si>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</si>
  <si>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</si>
  <si>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</si>
  <si>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</si>
  <si>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</si>
  <si>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</si>
  <si>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</si>
  <si>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</si>
  <si>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</si>
  <si>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</si>
  <si>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</si>
  <si>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</si>
  <si>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</si>
  <si>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</si>
  <si>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</si>
  <si>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</si>
  <si>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</si>
  <si>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</si>
  <si>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</si>
  <si>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</si>
  <si>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</si>
  <si>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</si>
  <si>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</si>
  <si>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</si>
  <si>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</si>
  <si>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</si>
  <si>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</si>
  <si>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</si>
  <si>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</si>
  <si>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</si>
  <si>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</si>
  <si>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</si>
  <si>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</si>
  <si>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</si>
  <si>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</si>
  <si>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</si>
  <si>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</si>
  <si>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</si>
  <si>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</si>
  <si>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</si>
  <si>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</si>
  <si>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</si>
  <si>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</si>
  <si>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</si>
  <si>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</si>
  <si>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</si>
  <si>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</si>
  <si>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</si>
  <si>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</si>
  <si>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</si>
  <si>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</si>
  <si>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</si>
  <si>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</si>
  <si>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</si>
  <si>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</si>
  <si>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</si>
  <si>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</si>
  <si>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</si>
  <si>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</si>
  <si>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</si>
  <si>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</si>
  <si>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</si>
  <si>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</si>
  <si>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</si>
  <si>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</si>
  <si>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</si>
  <si>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</si>
  <si>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</si>
  <si>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</si>
  <si>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</si>
  <si>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</si>
  <si>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</si>
  <si>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</si>
  <si>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</si>
  <si>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</si>
  <si>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</si>
  <si>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</si>
  <si>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</si>
  <si>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</si>
  <si>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</si>
  <si>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</si>
  <si>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</si>
  <si>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</si>
  <si>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</si>
  <si>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</si>
  <si>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</si>
  <si>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</si>
  <si>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</si>
  <si>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</si>
  <si>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</si>
  <si>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</si>
  <si>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</si>
  <si>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</si>
  <si>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</si>
  <si>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</si>
  <si>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</si>
  <si>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</si>
  <si>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</si>
  <si>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</si>
  <si>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</si>
  <si>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</si>
  <si>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</si>
  <si>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</si>
  <si>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</si>
  <si>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</si>
  <si>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</si>
  <si>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</si>
  <si>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</si>
  <si>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</si>
  <si>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</si>
  <si>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</si>
  <si>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</si>
  <si>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</si>
  <si>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</si>
  <si>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</si>
  <si>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</si>
  <si>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</si>
  <si>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</si>
  <si>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</si>
  <si>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</si>
  <si>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</si>
  <si>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</si>
  <si>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</si>
  <si>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</si>
  <si>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</si>
  <si>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</si>
  <si>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</si>
  <si>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</si>
  <si>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</si>
  <si>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</si>
  <si>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</si>
  <si>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</si>
  <si>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</si>
  <si>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</si>
  <si>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</si>
  <si>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</si>
  <si>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</si>
  <si>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</si>
  <si>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</si>
  <si>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</si>
  <si>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</si>
  <si>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</si>
  <si>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</si>
  <si>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</si>
  <si>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</si>
  <si>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</si>
  <si>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</si>
  <si>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</si>
  <si>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</si>
  <si>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</si>
  <si>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</si>
  <si>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</si>
  <si>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</si>
  <si>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</si>
  <si>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</si>
  <si>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</si>
  <si>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</si>
  <si>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</si>
  <si>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</si>
  <si>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</si>
  <si>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</si>
  <si>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</si>
  <si>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</si>
  <si>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</si>
  <si>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</si>
  <si>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</si>
  <si>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</si>
  <si>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</si>
  <si>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</si>
  <si>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</si>
  <si>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</si>
  <si>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</si>
  <si>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</si>
  <si>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</si>
  <si>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</si>
  <si>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</si>
  <si>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</si>
  <si>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</si>
  <si>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</si>
  <si>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</si>
  <si>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</si>
  <si>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</si>
  <si>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</si>
  <si>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</si>
  <si>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</si>
  <si>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</si>
  <si>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</si>
  <si>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</si>
  <si>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</si>
  <si>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</si>
  <si>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</si>
  <si>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</si>
  <si>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</si>
  <si>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</si>
  <si>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</si>
  <si>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</si>
  <si>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</si>
  <si>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</si>
  <si>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</si>
  <si>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</si>
  <si>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</si>
  <si>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</si>
  <si>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</si>
  <si>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</si>
  <si>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</si>
  <si>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</si>
  <si>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</si>
  <si>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</si>
  <si>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</si>
  <si>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</si>
  <si>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</si>
  <si>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</si>
  <si>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</si>
  <si>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</si>
  <si>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</si>
  <si>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</si>
  <si>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</si>
  <si>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</si>
  <si>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</si>
  <si>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</si>
  <si>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</si>
  <si>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</si>
  <si>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</si>
  <si>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</si>
  <si>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</si>
  <si>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</si>
  <si>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</si>
  <si>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</si>
  <si>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</si>
  <si>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</si>
  <si>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</si>
  <si>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</si>
  <si>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</si>
  <si>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</si>
  <si>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</si>
  <si>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</si>
  <si>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</si>
  <si>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</si>
  <si>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</si>
  <si>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</si>
  <si>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</si>
  <si>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</si>
  <si>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</si>
  <si>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</si>
  <si>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</si>
  <si>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</si>
  <si>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</si>
  <si>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</si>
  <si>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</si>
  <si>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</si>
  <si>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</si>
  <si>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</si>
  <si>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</si>
  <si>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</si>
  <si>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</si>
  <si>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</si>
  <si>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</si>
  <si>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</si>
  <si>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</si>
  <si>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</si>
  <si>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</si>
  <si>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</si>
  <si>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</si>
  <si>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</si>
  <si>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</si>
  <si>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</si>
  <si>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</si>
  <si>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</si>
  <si>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</si>
  <si>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</si>
  <si>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</si>
  <si>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</si>
  <si>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</si>
  <si>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</si>
  <si>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</si>
  <si>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</si>
  <si>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</si>
  <si>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</si>
  <si>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</si>
  <si>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</si>
  <si>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</si>
  <si>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</si>
  <si>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</si>
  <si>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</si>
  <si>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</si>
  <si>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</si>
  <si>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</si>
  <si>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</si>
  <si>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</si>
  <si>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</si>
  <si>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</si>
  <si>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</si>
  <si>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</si>
  <si>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</si>
  <si>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</si>
  <si>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</si>
  <si>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</si>
  <si>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</si>
  <si>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</si>
  <si>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</si>
  <si>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</si>
  <si>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</si>
  <si>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</si>
  <si>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</si>
  <si>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</si>
  <si>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</si>
  <si>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</si>
  <si>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</si>
  <si>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</si>
  <si>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</si>
  <si>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</si>
  <si>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</si>
  <si>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</si>
  <si>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</si>
  <si>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</si>
  <si>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</si>
  <si>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</si>
  <si>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</si>
  <si>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</si>
  <si>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</si>
  <si>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</si>
  <si>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</si>
  <si>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</si>
  <si>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</si>
  <si>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</si>
  <si>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</si>
  <si>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</si>
  <si>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</si>
  <si>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</si>
  <si>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</si>
  <si>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</si>
  <si>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</si>
  <si>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</si>
  <si>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</si>
  <si>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</si>
  <si>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</si>
  <si>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</si>
  <si>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</si>
  <si>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</si>
  <si>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</si>
  <si>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</si>
  <si>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</si>
  <si>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</si>
  <si>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</si>
  <si>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</si>
  <si>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</si>
  <si>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</si>
  <si>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</si>
  <si>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</si>
  <si>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</si>
  <si>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</si>
  <si>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</si>
  <si>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</si>
  <si>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</si>
  <si>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</si>
  <si>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</si>
  <si>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</si>
  <si>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</si>
  <si>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</si>
  <si>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</si>
  <si>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</si>
  <si>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</si>
  <si>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</si>
  <si>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</si>
  <si>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</si>
  <si>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</si>
  <si>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</si>
  <si>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</si>
  <si>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</si>
  <si>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</si>
  <si>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</si>
  <si>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</si>
  <si>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</si>
  <si>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</si>
  <si>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</si>
  <si>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</si>
  <si>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</si>
  <si>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</si>
  <si>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</si>
  <si>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</si>
  <si>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</si>
  <si>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</si>
  <si>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</si>
  <si>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</si>
  <si>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</si>
  <si>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</si>
  <si>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</si>
  <si>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</si>
  <si>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</si>
  <si>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</si>
  <si>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</si>
  <si>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</si>
  <si>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</si>
  <si>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</si>
  <si>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</si>
  <si>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</si>
  <si>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</si>
  <si>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</si>
  <si>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</si>
  <si>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</si>
  <si>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</si>
  <si>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</si>
  <si>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</si>
  <si>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</si>
  <si>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</si>
  <si>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</si>
  <si>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</si>
  <si>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</si>
  <si>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</si>
  <si>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</si>
  <si>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</si>
  <si>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</si>
  <si>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</si>
  <si>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</si>
  <si>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</si>
  <si>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</si>
  <si>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</si>
  <si>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</si>
  <si>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</si>
  <si>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</si>
  <si>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</si>
  <si>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</si>
  <si>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</si>
  <si>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</si>
  <si>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</si>
  <si>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</si>
  <si>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</si>
  <si>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</si>
  <si>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</si>
  <si>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</si>
  <si>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</si>
  <si>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</si>
  <si>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</si>
  <si>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</si>
  <si>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</si>
  <si>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</si>
  <si>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</si>
  <si>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</si>
  <si>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</si>
  <si>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</si>
  <si>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</si>
  <si>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</si>
  <si>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</si>
  <si>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</si>
  <si>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</si>
  <si>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</si>
  <si>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</si>
  <si>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</si>
  <si>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</si>
  <si>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</si>
  <si>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</si>
  <si>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</si>
  <si>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</si>
  <si>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</si>
  <si>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</si>
  <si>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</si>
  <si>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</si>
  <si>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</si>
  <si>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</si>
  <si>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</si>
  <si>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</si>
  <si>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</si>
  <si>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</si>
  <si>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</si>
  <si>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</si>
  <si>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</si>
  <si>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</si>
  <si>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</si>
  <si>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</si>
  <si>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</si>
  <si>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</si>
  <si>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</si>
  <si>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</si>
  <si>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</si>
  <si>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</si>
  <si>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</si>
  <si>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</si>
  <si>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</si>
  <si>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</si>
  <si>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</si>
  <si>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</si>
  <si>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</si>
  <si>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</si>
  <si>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</si>
  <si>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</si>
  <si>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</si>
  <si>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</si>
  <si>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</si>
  <si>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</si>
  <si>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</si>
  <si>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</si>
  <si>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</si>
  <si>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</si>
  <si>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</si>
  <si>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</si>
  <si>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</si>
  <si>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</si>
  <si>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</si>
  <si>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</si>
  <si>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</si>
  <si>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</si>
  <si>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</si>
  <si>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</si>
  <si>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</si>
  <si>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</si>
  <si>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</si>
  <si>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</si>
  <si>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</si>
  <si>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</si>
  <si>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</si>
  <si>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</si>
  <si>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</si>
  <si>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</si>
  <si>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</si>
  <si>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</si>
  <si>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</si>
  <si>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</si>
  <si>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</si>
  <si>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</si>
  <si>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</si>
  <si>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</si>
  <si>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</si>
  <si>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</si>
  <si>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</si>
  <si>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</si>
  <si>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</si>
  <si>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</si>
  <si>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</si>
  <si>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</si>
  <si>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</si>
  <si>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</si>
  <si>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</si>
  <si>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</si>
  <si>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</si>
  <si>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</si>
  <si>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</si>
  <si>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</si>
  <si>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</si>
  <si>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</si>
  <si>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</si>
  <si>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</si>
  <si>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</si>
  <si>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</si>
  <si>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</si>
  <si>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</si>
  <si>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</si>
  <si>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</si>
  <si>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</si>
  <si>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</si>
  <si>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</si>
  <si>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</si>
  <si>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</si>
  <si>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</si>
  <si>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</si>
  <si>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</si>
  <si>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</si>
  <si>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</si>
  <si>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</si>
  <si>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</si>
  <si>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</si>
  <si>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</si>
  <si>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</si>
  <si>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</si>
  <si>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</si>
  <si>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</si>
  <si>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</si>
  <si>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</si>
  <si>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</si>
  <si>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</si>
  <si>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</si>
  <si>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</si>
  <si>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</si>
  <si>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</si>
  <si>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</si>
  <si>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</si>
  <si>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</si>
  <si>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</si>
  <si>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</si>
  <si>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</si>
  <si>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</si>
  <si>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</si>
  <si>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</si>
  <si>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</si>
  <si>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</si>
  <si>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</si>
  <si>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</si>
  <si>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</si>
  <si>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</si>
  <si>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</si>
  <si>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</si>
  <si>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</si>
  <si>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</si>
  <si>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</si>
  <si>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</si>
  <si>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</si>
  <si>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</si>
  <si>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</si>
  <si>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</si>
  <si>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</si>
  <si>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</si>
  <si>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</si>
  <si>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</si>
  <si>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</si>
  <si>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</si>
  <si>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</si>
  <si>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</si>
  <si>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</si>
  <si>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</si>
  <si>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</si>
  <si>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</si>
  <si>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</si>
  <si>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</si>
  <si>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</si>
  <si>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</si>
  <si>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</si>
  <si>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</si>
  <si>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</si>
  <si>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</si>
  <si>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</si>
  <si>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</si>
  <si>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</si>
  <si>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</si>
  <si>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</si>
  <si>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</si>
  <si>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</si>
  <si>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</si>
  <si>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</si>
  <si>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</si>
  <si>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</si>
  <si>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</si>
  <si>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</si>
  <si>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</si>
  <si>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</si>
  <si>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</si>
  <si>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</si>
  <si>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</si>
  <si>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</si>
  <si>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</si>
  <si>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</si>
  <si>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</si>
  <si>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</si>
  <si>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</si>
  <si>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</si>
  <si>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</si>
  <si>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</si>
  <si>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</si>
  <si>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</si>
  <si>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</si>
  <si>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</si>
  <si>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</si>
  <si>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</si>
  <si>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</si>
  <si>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</si>
  <si>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</si>
  <si>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</si>
  <si>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</si>
  <si>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</si>
  <si>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</si>
  <si>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</si>
  <si>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</si>
  <si>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</si>
  <si>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</si>
  <si>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</si>
  <si>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</si>
  <si>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</si>
  <si>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</si>
  <si>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</si>
  <si>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</si>
  <si>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</si>
  <si>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</si>
  <si>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</si>
  <si>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</si>
  <si>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</si>
  <si>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</si>
  <si>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</si>
  <si>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</si>
  <si>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</si>
  <si>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</si>
  <si>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</si>
  <si>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</si>
  <si>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</si>
  <si>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</si>
  <si>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</si>
  <si>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</si>
  <si>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</si>
  <si>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</si>
  <si>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</si>
  <si>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</si>
  <si>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</si>
  <si>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</si>
  <si>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</si>
  <si>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</si>
  <si>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</si>
  <si>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</si>
  <si>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</si>
  <si>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</si>
  <si>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</si>
  <si>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</si>
  <si>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</si>
  <si>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</si>
  <si>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</si>
  <si>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</si>
  <si>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</si>
  <si>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</si>
  <si>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</si>
  <si>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</si>
  <si>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</si>
  <si>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</si>
  <si>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</si>
  <si>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</si>
  <si>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</si>
  <si>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</si>
  <si>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</si>
  <si>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</si>
  <si>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</si>
  <si>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</si>
  <si>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</si>
  <si>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</si>
  <si>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</si>
  <si>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</si>
  <si>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</si>
  <si>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</si>
  <si>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</si>
  <si>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</si>
  <si>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</si>
  <si>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</si>
  <si>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</si>
  <si>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</si>
  <si>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</si>
  <si>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</si>
  <si>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</si>
  <si>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</si>
  <si>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</si>
  <si>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</si>
  <si>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</si>
  <si>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</si>
  <si>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</si>
  <si>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</si>
  <si>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</si>
  <si>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</si>
  <si>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</si>
  <si>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</si>
  <si>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</si>
  <si>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</si>
  <si>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</si>
  <si>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</si>
  <si>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</si>
  <si>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</si>
  <si>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</si>
  <si>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</si>
  <si>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</si>
  <si>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</si>
  <si>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</si>
  <si>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</si>
  <si>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</si>
  <si>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</si>
  <si>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</si>
  <si>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</si>
  <si>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</si>
  <si>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</si>
  <si>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</si>
  <si>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</si>
  <si>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</si>
  <si>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</si>
  <si>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</si>
  <si>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</si>
  <si>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</si>
  <si>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</si>
  <si>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</si>
  <si>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</si>
  <si>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</si>
  <si>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</si>
  <si>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</si>
  <si>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</si>
  <si>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</si>
  <si>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</si>
  <si>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</si>
  <si>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</si>
  <si>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</si>
  <si>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</si>
  <si>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</si>
  <si>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</si>
  <si>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</si>
  <si>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</si>
  <si>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</si>
  <si>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</si>
  <si>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</si>
  <si>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</si>
  <si>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</si>
  <si>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</si>
  <si>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</si>
  <si>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</si>
  <si>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</si>
  <si>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</si>
  <si>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</si>
  <si>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</si>
  <si>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</si>
  <si>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</si>
  <si>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</si>
  <si>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</si>
  <si>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</si>
  <si>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</si>
  <si>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</si>
  <si>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</si>
  <si>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</si>
  <si>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</si>
  <si>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</si>
  <si>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</si>
  <si>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</si>
  <si>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</si>
  <si>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</si>
  <si>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</si>
  <si>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</si>
  <si>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</si>
  <si>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</si>
  <si>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</si>
  <si>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</si>
  <si>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</si>
  <si>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</si>
  <si>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</si>
  <si>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</si>
  <si>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</si>
  <si>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</si>
  <si>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</si>
  <si>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</si>
  <si>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</si>
  <si>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</si>
  <si>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</si>
  <si>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</si>
  <si>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</si>
  <si>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</si>
  <si>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</si>
  <si>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</si>
  <si>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</si>
  <si>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</si>
  <si>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</si>
  <si>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</si>
  <si>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</si>
  <si>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</si>
  <si>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</si>
  <si>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</si>
  <si>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</si>
  <si>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</si>
  <si>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</si>
  <si>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</si>
  <si>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</si>
  <si>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</si>
  <si>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</si>
  <si>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</si>
  <si>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</si>
  <si>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</si>
  <si>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</si>
  <si>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</si>
  <si>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</si>
  <si>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</si>
  <si>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</si>
  <si>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</si>
  <si>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</si>
  <si>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</si>
  <si>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</si>
  <si>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</si>
  <si>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</si>
  <si>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</si>
  <si>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</si>
  <si>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</si>
  <si>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</si>
  <si>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</si>
  <si>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</si>
  <si>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</si>
  <si>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</si>
  <si>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</si>
  <si>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</si>
  <si>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</si>
  <si>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</si>
  <si>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</si>
  <si>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</si>
  <si>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</si>
  <si>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</si>
  <si>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</si>
  <si>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</si>
  <si>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</si>
  <si>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</si>
  <si>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</si>
  <si>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</si>
  <si>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</si>
  <si>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</si>
  <si>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</si>
  <si>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</si>
  <si>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</si>
  <si>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</si>
  <si>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</si>
  <si>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</si>
  <si>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</si>
  <si>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</si>
  <si>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</si>
  <si>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</si>
  <si>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</si>
  <si>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</si>
  <si>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</si>
  <si>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</si>
  <si>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</si>
  <si>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</si>
  <si>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</si>
  <si>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</si>
  <si>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</si>
  <si>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</si>
  <si>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</si>
  <si>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</si>
  <si>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</si>
  <si>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</si>
  <si>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</si>
  <si>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</si>
  <si>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</si>
  <si>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</si>
  <si>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</si>
  <si>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</si>
  <si>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</si>
  <si>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</si>
  <si>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</si>
  <si>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</si>
  <si>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</si>
  <si>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</si>
  <si>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</si>
  <si>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</si>
  <si>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</si>
  <si>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</si>
  <si>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</si>
  <si>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</si>
  <si>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</si>
  <si>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</si>
  <si>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</si>
  <si>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</si>
  <si>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</si>
  <si>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</si>
  <si>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</si>
  <si>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</si>
  <si>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</si>
  <si>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</si>
  <si>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</si>
  <si>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</si>
  <si>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</si>
  <si>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</si>
  <si>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</si>
  <si>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</si>
  <si>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</si>
  <si>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</si>
  <si>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</si>
  <si>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</si>
  <si>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</si>
  <si>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</si>
  <si>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</si>
  <si>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</si>
  <si>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</si>
  <si>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</si>
  <si>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</si>
  <si>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</si>
  <si>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</si>
  <si>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</si>
  <si>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</si>
  <si>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</si>
  <si>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</si>
  <si>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</si>
  <si>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</si>
  <si>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</si>
  <si>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</si>
  <si>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</si>
  <si>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</si>
  <si>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</si>
  <si>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</si>
  <si>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</si>
  <si>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</si>
  <si>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</si>
  <si>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</si>
  <si>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</si>
  <si>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</si>
  <si>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</si>
  <si>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</si>
  <si>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</si>
  <si>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</si>
  <si>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</si>
  <si>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</si>
  <si>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</si>
  <si>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</si>
  <si>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</si>
  <si>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</si>
  <si>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</si>
  <si>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</si>
  <si>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</si>
  <si>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</si>
  <si>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</si>
  <si>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</si>
  <si>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</si>
  <si>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</si>
  <si>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</si>
  <si>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</si>
  <si>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</si>
  <si>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</si>
  <si>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</si>
  <si>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</si>
  <si>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</si>
  <si>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</si>
  <si>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</si>
  <si>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</si>
  <si>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</si>
  <si>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</si>
  <si>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</si>
  <si>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</si>
  <si>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</si>
  <si>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</si>
  <si>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</si>
  <si>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</si>
  <si>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</si>
  <si>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</si>
  <si>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</si>
  <si>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</si>
  <si>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</si>
  <si>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</si>
  <si>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</si>
  <si>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</si>
  <si>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</si>
  <si>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</si>
  <si>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</si>
  <si>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</si>
  <si>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</si>
  <si>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</si>
  <si>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</si>
  <si>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</si>
  <si>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</si>
  <si>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</si>
  <si>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</si>
  <si>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</si>
  <si>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</si>
  <si>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</si>
  <si>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</si>
  <si>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</si>
  <si>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</si>
  <si>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</si>
  <si>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</si>
  <si>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</si>
  <si>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</si>
  <si>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</si>
  <si>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</si>
  <si>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</si>
  <si>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</si>
  <si>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</si>
  <si>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</si>
  <si>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</si>
  <si>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</si>
  <si>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</si>
  <si>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</si>
  <si>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</si>
  <si>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</si>
  <si>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</si>
  <si>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</si>
  <si>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</si>
  <si>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</si>
  <si>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</si>
  <si>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</si>
  <si>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</si>
  <si>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</si>
  <si>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</si>
  <si>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</si>
  <si>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</si>
  <si>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</si>
  <si>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</si>
  <si>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</si>
  <si>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</si>
  <si>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</si>
  <si>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</si>
  <si>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</si>
  <si>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</si>
  <si>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</si>
  <si>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</si>
  <si>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</si>
  <si>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</si>
  <si>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</si>
  <si>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</si>
  <si>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</si>
  <si>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</si>
  <si>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</si>
  <si>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</si>
  <si>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</si>
  <si>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</si>
  <si>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</si>
  <si>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</si>
  <si>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</si>
  <si>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</si>
  <si>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</si>
  <si>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</si>
  <si>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</si>
  <si>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</si>
  <si>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</si>
  <si>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</si>
  <si>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</si>
  <si>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</si>
  <si>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</si>
  <si>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</si>
  <si>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</si>
  <si>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</si>
  <si>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</si>
  <si>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</si>
  <si>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</si>
  <si>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</si>
  <si>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</si>
  <si>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</si>
  <si>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</si>
  <si>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</si>
  <si>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</si>
  <si>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</si>
  <si>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</si>
  <si>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</si>
  <si>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</si>
  <si>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</si>
  <si>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</si>
  <si>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</si>
  <si>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</si>
  <si>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</si>
  <si>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</si>
  <si>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</si>
  <si>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</si>
  <si>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</si>
  <si>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</si>
  <si>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</si>
  <si>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</si>
  <si>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</si>
  <si>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</si>
  <si>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</si>
  <si>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</si>
  <si>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</si>
  <si>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</si>
  <si>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</si>
  <si>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</si>
  <si>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</si>
  <si>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</si>
  <si>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</si>
  <si>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</si>
  <si>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</si>
  <si>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</si>
  <si>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</si>
  <si>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</si>
  <si>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</si>
  <si>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</si>
  <si>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</si>
  <si>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</si>
  <si>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</si>
  <si>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</si>
  <si>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</si>
  <si>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</si>
  <si>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</si>
  <si>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</si>
  <si>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</si>
  <si>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</si>
  <si>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</si>
  <si>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</si>
  <si>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</si>
  <si>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</si>
  <si>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</si>
  <si>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</si>
  <si>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</si>
  <si>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</si>
  <si>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</si>
  <si>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</si>
  <si>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</si>
  <si>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</si>
  <si>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</si>
  <si>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</si>
  <si>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</si>
  <si>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</si>
  <si>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</si>
  <si>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</si>
  <si>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</si>
  <si>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</si>
  <si>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</si>
  <si>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</si>
  <si>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</si>
  <si>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</si>
  <si>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</si>
  <si>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</si>
  <si>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</si>
  <si>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</si>
  <si>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</si>
  <si>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</si>
  <si>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</si>
  <si>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</si>
  <si>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</si>
  <si>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</si>
  <si>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</si>
  <si>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</si>
  <si>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</si>
  <si>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</si>
  <si>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</si>
  <si>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</si>
  <si>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</si>
  <si>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</si>
  <si>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</si>
  <si>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</si>
  <si>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</si>
  <si>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</si>
  <si>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</si>
  <si>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</si>
  <si>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</si>
  <si>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</si>
  <si>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</si>
  <si>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</si>
  <si>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</si>
  <si>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</si>
  <si>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</si>
  <si>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</si>
  <si>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</si>
  <si>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</si>
  <si>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</si>
  <si>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</si>
  <si>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</si>
  <si>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</si>
  <si>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</si>
  <si>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</si>
  <si>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</si>
  <si>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</si>
  <si>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</si>
  <si>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</si>
  <si>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</si>
  <si>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</si>
  <si>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</si>
  <si>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</si>
  <si>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</si>
  <si>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</si>
  <si>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</si>
  <si>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</si>
  <si>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</si>
  <si>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</si>
  <si>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</si>
  <si>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</si>
  <si>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</si>
  <si>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</si>
  <si>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</si>
  <si>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</si>
  <si>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</si>
  <si>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</si>
  <si>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</si>
  <si>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</si>
  <si>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</si>
  <si>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</si>
  <si>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</si>
  <si>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</si>
  <si>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</si>
  <si>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</si>
  <si>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</si>
  <si>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</si>
  <si>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</si>
  <si>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</si>
  <si>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</si>
  <si>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</si>
  <si>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</si>
  <si>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</si>
  <si>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</si>
  <si>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</si>
  <si>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</si>
  <si>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</si>
  <si>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</si>
  <si>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</si>
  <si>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</si>
  <si>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</si>
  <si>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</si>
  <si>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</si>
  <si>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</si>
  <si>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</si>
  <si>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</si>
  <si>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</si>
  <si>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</si>
  <si>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</si>
  <si>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</si>
  <si>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</si>
  <si>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</si>
  <si>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</si>
  <si>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</si>
  <si>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</si>
  <si>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</si>
  <si>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</si>
  <si>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</si>
  <si>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</si>
  <si>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</si>
  <si>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</si>
  <si>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</si>
  <si>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</si>
  <si>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</si>
  <si>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</si>
  <si>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</si>
  <si>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</si>
  <si>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</si>
  <si>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</si>
  <si>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</si>
  <si>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</si>
  <si>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</si>
  <si>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</si>
  <si>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</si>
  <si>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</si>
  <si>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</si>
  <si>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</si>
  <si>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</si>
  <si>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</si>
  <si>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</si>
  <si>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</si>
  <si>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</si>
  <si>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</si>
  <si>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</si>
  <si>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</si>
  <si>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</si>
  <si>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</si>
  <si>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</si>
  <si>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</si>
  <si>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</si>
  <si>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</si>
  <si>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</si>
  <si>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</si>
  <si>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</si>
  <si>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</si>
  <si>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</si>
  <si>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</si>
  <si>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</si>
  <si>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</si>
  <si>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</si>
  <si>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</si>
  <si>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</si>
  <si>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</si>
  <si>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</si>
  <si>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</si>
  <si>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</si>
  <si>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</si>
  <si>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</si>
  <si>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</si>
  <si>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</si>
  <si>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</si>
  <si>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</si>
  <si>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</si>
  <si>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</si>
  <si>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</si>
  <si>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</si>
  <si>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</si>
  <si>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</si>
  <si>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</si>
  <si>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</si>
  <si>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</si>
  <si>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</si>
  <si>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</si>
  <si>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</si>
  <si>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</si>
  <si>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</si>
  <si>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</si>
  <si>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</si>
  <si>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</si>
  <si>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</si>
  <si>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</si>
  <si>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</si>
  <si>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</si>
  <si>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</si>
  <si>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</si>
  <si>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</si>
  <si>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</si>
  <si>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</si>
  <si>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</si>
  <si>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</si>
  <si>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</si>
  <si>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</si>
  <si>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</si>
  <si>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</si>
  <si>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</si>
  <si>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</si>
  <si>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</si>
  <si>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</si>
  <si>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</si>
  <si>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</si>
  <si>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</si>
  <si>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</si>
  <si>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</si>
  <si>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</si>
  <si>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</si>
  <si>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</si>
  <si>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</si>
  <si>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</si>
  <si>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</si>
  <si>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</si>
  <si>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</si>
  <si>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</si>
  <si>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</si>
  <si>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</si>
  <si>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</si>
  <si>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</si>
  <si>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</si>
  <si>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</si>
  <si>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</si>
  <si>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</si>
  <si>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</si>
  <si>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</si>
  <si>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</si>
  <si>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</si>
  <si>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</si>
  <si>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</si>
  <si>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</si>
  <si>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</si>
  <si>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</si>
  <si>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</si>
  <si>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</si>
  <si>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</si>
  <si>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</si>
  <si>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</si>
  <si>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</si>
  <si>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</si>
  <si>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</si>
  <si>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</si>
  <si>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</si>
  <si>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</si>
  <si>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</si>
  <si>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</si>
  <si>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</si>
  <si>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</si>
  <si>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</si>
  <si>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</si>
  <si>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</si>
  <si>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</si>
  <si>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</si>
  <si>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</si>
  <si>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</si>
  <si>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</si>
  <si>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</si>
  <si>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</si>
  <si>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</si>
  <si>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</si>
  <si>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</si>
  <si>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</si>
  <si>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</si>
  <si>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</si>
  <si>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</si>
  <si>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</si>
  <si>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</si>
  <si>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</si>
  <si>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</si>
  <si>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</si>
  <si>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</si>
  <si>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</si>
  <si>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</si>
  <si>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</si>
  <si>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</si>
  <si>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</si>
  <si>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</si>
  <si>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</si>
  <si>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</si>
  <si>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</si>
  <si>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</si>
  <si>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</si>
  <si>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</si>
  <si>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</si>
  <si>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</si>
  <si>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</si>
  <si>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</si>
  <si>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</si>
  <si>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</si>
  <si>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</si>
  <si>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</si>
  <si>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</si>
  <si>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</si>
  <si>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</si>
  <si>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</si>
  <si>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</si>
  <si>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</si>
  <si>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</si>
  <si>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</si>
  <si>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</si>
  <si>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</si>
  <si>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</si>
  <si>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</si>
  <si>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</si>
  <si>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</si>
  <si>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</si>
  <si>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</si>
  <si>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</si>
  <si>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</si>
  <si>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</si>
  <si>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</si>
  <si>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</si>
  <si>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</si>
  <si>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</si>
  <si>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</si>
  <si>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</si>
  <si>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</si>
  <si>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</si>
  <si>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</si>
  <si>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</si>
  <si>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</si>
  <si>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</si>
  <si>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</si>
  <si>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</si>
  <si>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</si>
  <si>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</si>
  <si>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</si>
  <si>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</si>
  <si>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</si>
  <si>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</si>
  <si>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</si>
  <si>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</si>
  <si>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</si>
  <si>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</si>
  <si>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</si>
  <si>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</si>
  <si>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</si>
  <si>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</si>
  <si>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</si>
  <si>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</si>
  <si>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</si>
  <si>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</si>
  <si>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</si>
  <si>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</si>
  <si>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</si>
  <si>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</si>
  <si>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</si>
  <si>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</si>
  <si>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</si>
  <si>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</si>
  <si>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</si>
  <si>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</si>
  <si>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</si>
  <si>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</si>
  <si>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</si>
  <si>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</si>
  <si>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</si>
  <si>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</si>
  <si>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</si>
  <si>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</si>
  <si>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</si>
  <si>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</si>
  <si>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</si>
  <si>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</si>
  <si>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</si>
  <si>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</si>
  <si>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</si>
  <si>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</si>
  <si>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</si>
  <si>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</si>
  <si>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</si>
  <si>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</si>
  <si>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</si>
  <si>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</si>
  <si>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</si>
  <si>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</si>
  <si>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</si>
  <si>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</si>
  <si>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</si>
  <si>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</si>
  <si>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</si>
  <si>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</si>
  <si>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</si>
  <si>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</si>
  <si>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</si>
  <si>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</si>
  <si>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</si>
  <si>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</si>
  <si>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</si>
  <si>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</si>
  <si>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</si>
  <si>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</si>
  <si>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</si>
  <si>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</si>
  <si>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</si>
  <si>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</si>
  <si>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</si>
  <si>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</si>
  <si>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</si>
  <si>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</si>
  <si>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</si>
  <si>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</si>
  <si>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</si>
  <si>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</si>
  <si>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</si>
  <si>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</si>
  <si>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</si>
  <si>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</si>
  <si>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</si>
  <si>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</si>
  <si>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</si>
  <si>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</si>
  <si>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</si>
  <si>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</si>
  <si>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</si>
  <si>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</si>
  <si>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</si>
  <si>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</si>
  <si>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</si>
  <si>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</si>
  <si>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</si>
  <si>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</si>
  <si>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</si>
  <si>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</si>
  <si>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</si>
  <si>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</si>
  <si>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</si>
  <si>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</si>
  <si>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</si>
  <si>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</si>
  <si>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</si>
  <si>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</si>
  <si>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</si>
  <si>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</si>
  <si>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</si>
  <si>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</si>
  <si>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</si>
  <si>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</si>
  <si>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</si>
  <si>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</si>
  <si>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</si>
  <si>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</si>
  <si>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</si>
  <si>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</si>
  <si>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</si>
  <si>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</si>
  <si>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</si>
  <si>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</si>
  <si>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</si>
  <si>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</si>
  <si>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</si>
  <si>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</si>
  <si>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</si>
  <si>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</si>
  <si>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</si>
  <si>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</si>
  <si>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</si>
  <si>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</si>
  <si>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</si>
  <si>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</si>
  <si>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</si>
  <si>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</si>
  <si>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</si>
  <si>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</si>
  <si>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</si>
  <si>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</si>
  <si>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</si>
  <si>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</si>
  <si>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</si>
  <si>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</si>
  <si>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</si>
  <si>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</si>
  <si>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</si>
  <si>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</si>
  <si>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</si>
  <si>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</si>
  <si>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</si>
  <si>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</si>
  <si>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</si>
  <si>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</si>
  <si>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</si>
  <si>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</si>
  <si>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</si>
  <si>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</si>
  <si>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</si>
  <si>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</si>
  <si>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9278612-3212361582</t>
  </si>
  <si>
    <t>fundarti2020@gmail.com</t>
  </si>
  <si>
    <t>Calle 17 A Sur N°58-03 Barrio Milenta</t>
  </si>
  <si>
    <t>Eimy Paola Tamayo Carvajalino</t>
  </si>
  <si>
    <t>2021-47-10001249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</si>
</sst>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4" t="str">
        <f>HYPERLINK("#MI_Oferente_Singular!A114","CAPACIDAD RESIDUAL")</f>
        <v>CAPACIDAD RESIDUAL</v>
      </c>
      <c r="F8" s="185"/>
      <c r="G8" s="18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4" t="str">
        <f>HYPERLINK("#MI_Oferente_Singular!A162","TALENTO HUMANO")</f>
        <v>TALENTO HUMANO</v>
      </c>
      <c r="F9" s="185"/>
      <c r="G9" s="18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4" t="str">
        <f>HYPERLINK("#MI_Oferente_Singular!F162","INFRAESTRUCTURA")</f>
        <v>INFRAESTRUCTURA</v>
      </c>
      <c r="F10" s="185"/>
      <c r="G10" s="186"/>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711</v>
      </c>
      <c r="I15" s="32" t="s">
        <v>2624</v>
      </c>
      <c r="J15" s="108" t="s">
        <v>2626</v>
      </c>
      <c r="L15" s="210" t="s">
        <v>8</v>
      </c>
      <c r="M15" s="21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187"/>
      <c r="I20" s="146" t="s">
        <v>711</v>
      </c>
      <c r="J20" s="147" t="s">
        <v>738</v>
      </c>
      <c r="K20" s="148">
        <v>4880387217</v>
      </c>
      <c r="L20" s="149">
        <v>44197</v>
      </c>
      <c r="M20" s="149">
        <v>44561</v>
      </c>
      <c r="N20" s="132">
        <f>+(M20-L20)/30</f>
        <v>12.133333333333333</v>
      </c>
      <c r="O20" s="135"/>
      <c r="U20" s="131"/>
      <c r="V20" s="105">
        <f ca="1">NOW()</f>
        <v>44194.94465902778</v>
      </c>
      <c r="W20" s="105">
        <f ca="1">NOW()</f>
        <v>44194.94465902778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179" t="str">
        <f>VLOOKUP(B20,EAS!A2:B1439,2,0)</f>
        <v>FUNDACION CREANDO FUTURO</v>
      </c>
      <c r="C38" s="179"/>
      <c r="D38" s="179"/>
      <c r="E38" s="179"/>
      <c r="F38" s="179"/>
      <c r="G38" s="5"/>
      <c r="H38" s="129"/>
      <c r="I38" s="191" t="s">
        <v>7</v>
      </c>
      <c r="J38" s="191"/>
      <c r="K38" s="191"/>
      <c r="L38" s="191"/>
      <c r="M38" s="191"/>
      <c r="N38" s="191"/>
      <c r="O38" s="130"/>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4"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1"/>
      <c r="Z178" s="162" t="str">
        <f>IF(Y178&gt;0,SUM(E180+Y178),"")</f>
        <v/>
      </c>
      <c r="AA178" s="19"/>
      <c r="AB178" s="19"/>
    </row>
    <row r="179" spans="1:28" ht="23.25" x14ac:dyDescent="0.25">
      <c r="A179" s="9"/>
      <c r="B179" s="222" t="s">
        <v>2668</v>
      </c>
      <c r="C179" s="222"/>
      <c r="D179" s="222"/>
      <c r="E179" s="168">
        <v>0.02</v>
      </c>
      <c r="F179" s="167"/>
      <c r="G179" s="162" t="str">
        <f>IF(F179&gt;0,SUM(E179+F179),"")</f>
        <v/>
      </c>
      <c r="H179" s="5"/>
      <c r="I179" s="222" t="s">
        <v>2670</v>
      </c>
      <c r="J179" s="222"/>
      <c r="K179" s="222"/>
      <c r="L179" s="222"/>
      <c r="M179" s="169">
        <v>0.02</v>
      </c>
      <c r="O179" s="8"/>
      <c r="Q179" s="19"/>
      <c r="R179" s="156">
        <f>IF(M179&gt;0,SUM(L179+M179),"")</f>
        <v>0.02</v>
      </c>
      <c r="T179" s="19"/>
      <c r="U179" s="178" t="s">
        <v>1166</v>
      </c>
      <c r="V179" s="178"/>
      <c r="W179" s="178"/>
      <c r="X179" s="24">
        <v>0.02</v>
      </c>
      <c r="Y179" s="161"/>
      <c r="Z179" s="162" t="str">
        <f>IF(Y179&gt;0,SUM(E181+Y179),"")</f>
        <v/>
      </c>
      <c r="AA179" s="19"/>
      <c r="AB179" s="19"/>
    </row>
    <row r="180" spans="1:28" ht="23.25" hidden="1" x14ac:dyDescent="0.25">
      <c r="A180" s="9"/>
      <c r="B180" s="202"/>
      <c r="C180" s="202"/>
      <c r="D180" s="202"/>
      <c r="E180" s="166"/>
      <c r="H180" s="5"/>
      <c r="I180" s="202"/>
      <c r="J180" s="202"/>
      <c r="K180" s="202"/>
      <c r="L180" s="202"/>
      <c r="M180" s="5"/>
      <c r="O180" s="8"/>
      <c r="Q180" s="19"/>
      <c r="R180" s="156" t="str">
        <f>IF(S180&gt;0,SUM(L180+S180),"")</f>
        <v/>
      </c>
      <c r="S180" s="161"/>
      <c r="T180" s="19"/>
      <c r="U180" s="178" t="s">
        <v>1167</v>
      </c>
      <c r="V180" s="178"/>
      <c r="W180" s="178"/>
      <c r="X180" s="24">
        <v>0.03</v>
      </c>
      <c r="Y180" s="161"/>
      <c r="Z180" s="162" t="str">
        <f>IF(Y180&gt;0,SUM(E182+Y180),"")</f>
        <v/>
      </c>
      <c r="AA180" s="19"/>
      <c r="AB180" s="19"/>
    </row>
    <row r="181" spans="1:28" ht="23.25" hidden="1" x14ac:dyDescent="0.25">
      <c r="A181" s="9"/>
      <c r="B181" s="202"/>
      <c r="C181" s="202"/>
      <c r="D181" s="202"/>
      <c r="E181" s="166"/>
      <c r="H181" s="5"/>
      <c r="I181" s="202"/>
      <c r="J181" s="202"/>
      <c r="K181" s="202"/>
      <c r="L181" s="202"/>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2"/>
      <c r="C182" s="202"/>
      <c r="D182" s="202"/>
      <c r="E182" s="166"/>
      <c r="H182" s="5"/>
      <c r="I182" s="202"/>
      <c r="J182" s="202"/>
      <c r="K182" s="202"/>
      <c r="L182" s="20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3" t="s">
        <v>2628</v>
      </c>
      <c r="L185" s="203"/>
      <c r="M185" s="94">
        <f>+J185*(SUM(K20:K35))</f>
        <v>97607744.340000004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7" t="s">
        <v>2636</v>
      </c>
      <c r="C192" s="237"/>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76" t="s">
        <v>2696</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2695</v>
      </c>
      <c r="J211" s="27" t="s">
        <v>2622</v>
      </c>
      <c r="K211" s="174" t="s">
        <v>2695</v>
      </c>
      <c r="L211" s="21"/>
      <c r="M211" s="21"/>
      <c r="N211" s="21"/>
      <c r="O211" s="8"/>
    </row>
    <row r="212" spans="1:15" x14ac:dyDescent="0.25">
      <c r="A212" s="9"/>
      <c r="B212" s="27" t="s">
        <v>2619</v>
      </c>
      <c r="C212" s="176" t="s">
        <v>2696</v>
      </c>
      <c r="D212" s="21"/>
      <c r="G212" s="27" t="s">
        <v>2621</v>
      </c>
      <c r="H212" s="145" t="s">
        <v>2693</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2020-12-30T03:40:18Z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