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s="1"/>
  <c r="G119" i="24"/>
  <c r="N118" i="24"/>
  <c r="L118" i="24" s="1"/>
  <c r="G118" i="24"/>
  <c r="N117" i="24"/>
  <c r="L117" i="24" s="1"/>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<sst xmlns="http://schemas.openxmlformats.org/spreadsheetml/2006/main" count="5357" uniqueCount="2837">
  <si>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</si>
  <si>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</si>
  <si>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</si>
  <si>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</si>
  <si>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</si>
  <si>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</si>
  <si>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</si>
  <si>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</si>
  <si>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</si>
  <si>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</si>
  <si>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</si>
  <si>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</si>
  <si>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</si>
  <si>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</si>
  <si>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</si>
  <si>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</si>
  <si>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</si>
  <si>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</si>
  <si>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</si>
  <si>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</si>
  <si>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</si>
  <si>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</si>
  <si>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</si>
  <si>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</si>
  <si>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</si>
  <si>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</si>
  <si>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</si>
  <si>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</si>
  <si>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</si>
  <si>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</si>
  <si>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</si>
  <si>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</si>
  <si>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</si>
  <si>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</si>
  <si>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</si>
  <si>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</si>
  <si>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</si>
  <si>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</si>
  <si>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</si>
  <si>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</si>
  <si>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</si>
  <si>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</si>
  <si>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</si>
  <si>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</si>
  <si>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</si>
  <si>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</si>
  <si>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</si>
  <si>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</si>
  <si>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</si>
  <si>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</si>
  <si>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</si>
  <si>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</si>
  <si>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</si>
  <si>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</si>
  <si>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</si>
  <si>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</si>
  <si>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</si>
  <si>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</si>
  <si>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</si>
  <si>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</si>
  <si>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</si>
  <si>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</si>
  <si>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</si>
  <si>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</si>
  <si>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</si>
  <si>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</si>
  <si>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</si>
  <si>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</si>
  <si>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</si>
  <si>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</si>
  <si>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</si>
  <si>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</si>
  <si>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</si>
  <si>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</si>
  <si>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</si>
  <si>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</si>
  <si>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</si>
  <si>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</si>
  <si>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</si>
  <si>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</si>
  <si>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</si>
  <si>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</si>
  <si>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</si>
  <si>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</si>
  <si>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</si>
  <si>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</si>
  <si>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</si>
  <si>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</si>
  <si>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</si>
  <si>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</si>
  <si>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</si>
  <si>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</si>
  <si>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</si>
  <si>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</si>
  <si>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</si>
  <si>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</si>
  <si>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</si>
  <si>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</si>
  <si>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</si>
  <si>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</si>
  <si>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</si>
  <si>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</si>
  <si>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</si>
  <si>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</si>
  <si>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</si>
  <si>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</si>
  <si>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</si>
  <si>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</si>
  <si>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</si>
  <si>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</si>
  <si>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</si>
  <si>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</si>
  <si>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</si>
  <si>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</si>
  <si>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</si>
  <si>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</si>
  <si>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</si>
  <si>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</si>
  <si>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</si>
  <si>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</si>
  <si>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</si>
  <si>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</si>
  <si>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</si>
  <si>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</si>
  <si>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</si>
  <si>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</si>
  <si>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</si>
  <si>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</si>
  <si>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</si>
  <si>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</si>
  <si>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</si>
  <si>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</si>
  <si>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</si>
  <si>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</si>
  <si>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</si>
  <si>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</si>
  <si>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</si>
  <si>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</si>
  <si>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</si>
  <si>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</si>
  <si>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</si>
  <si>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</si>
  <si>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</si>
  <si>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</si>
  <si>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</si>
  <si>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</si>
  <si>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</si>
  <si>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</si>
  <si>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</si>
  <si>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</si>
  <si>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</si>
  <si>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</si>
  <si>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</si>
  <si>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</si>
  <si>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</si>
  <si>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</si>
  <si>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</si>
  <si>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</si>
  <si>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</si>
  <si>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</si>
  <si>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</si>
  <si>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</si>
  <si>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</si>
  <si>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</si>
  <si>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</si>
  <si>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</si>
  <si>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</si>
  <si>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</si>
  <si>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</si>
  <si>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</si>
  <si>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</si>
  <si>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</si>
  <si>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</si>
  <si>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</si>
  <si>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</si>
  <si>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</si>
  <si>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</si>
  <si>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</si>
  <si>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</si>
  <si>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</si>
  <si>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</si>
  <si>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</si>
  <si>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</si>
  <si>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</si>
  <si>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</si>
  <si>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</si>
  <si>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</si>
  <si>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</si>
  <si>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</si>
  <si>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</si>
  <si>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</si>
  <si>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</si>
  <si>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</si>
  <si>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</si>
  <si>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</si>
  <si>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</si>
  <si>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</si>
  <si>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</si>
  <si>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</si>
  <si>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</si>
  <si>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</si>
  <si>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</si>
  <si>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</si>
  <si>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</si>
  <si>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</si>
  <si>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</si>
  <si>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</si>
  <si>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</si>
  <si>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</si>
  <si>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</si>
  <si>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</si>
  <si>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</si>
  <si>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</si>
  <si>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</si>
  <si>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</si>
  <si>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</si>
  <si>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</si>
  <si>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</si>
  <si>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</si>
  <si>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</si>
  <si>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</si>
  <si>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</si>
  <si>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</si>
  <si>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</si>
  <si>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</si>
  <si>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</si>
  <si>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</si>
  <si>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</si>
  <si>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</si>
  <si>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</si>
  <si>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</si>
  <si>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</si>
  <si>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</si>
  <si>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</si>
  <si>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</si>
  <si>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</si>
  <si>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</si>
  <si>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</si>
  <si>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</si>
  <si>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</si>
  <si>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</si>
  <si>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</si>
  <si>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</si>
  <si>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</si>
  <si>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</si>
  <si>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</si>
  <si>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</si>
  <si>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</si>
  <si>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</si>
  <si>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</si>
  <si>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</si>
  <si>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</si>
  <si>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</si>
  <si>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</si>
  <si>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</si>
  <si>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</si>
  <si>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</si>
  <si>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</si>
  <si>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</si>
  <si>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</si>
  <si>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</si>
  <si>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</si>
  <si>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</si>
  <si>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</si>
  <si>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</si>
  <si>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</si>
  <si>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</si>
  <si>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</si>
  <si>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</si>
  <si>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</si>
  <si>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</si>
  <si>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</si>
  <si>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</si>
  <si>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</si>
  <si>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</si>
  <si>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</si>
  <si>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</si>
  <si>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</si>
  <si>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</si>
  <si>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</si>
  <si>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</si>
  <si>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</si>
  <si>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</si>
  <si>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</si>
  <si>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</si>
  <si>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</si>
  <si>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</si>
  <si>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</si>
  <si>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</si>
  <si>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</si>
  <si>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</si>
  <si>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</si>
  <si>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</si>
  <si>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</si>
  <si>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</si>
  <si>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</si>
  <si>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</si>
  <si>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</si>
  <si>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</si>
  <si>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</si>
  <si>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</si>
  <si>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</si>
  <si>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</si>
  <si>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</si>
  <si>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</si>
  <si>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</si>
  <si>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</si>
  <si>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</si>
  <si>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</si>
  <si>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</si>
  <si>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</si>
  <si>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</si>
  <si>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</si>
  <si>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</si>
  <si>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</si>
  <si>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</si>
  <si>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</si>
  <si>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</si>
  <si>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</si>
  <si>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</si>
  <si>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</si>
  <si>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</si>
  <si>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</si>
  <si>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</si>
  <si>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</si>
  <si>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</si>
  <si>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</si>
  <si>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</si>
  <si>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</si>
  <si>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</si>
  <si>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</si>
  <si>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</si>
  <si>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</si>
  <si>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</si>
  <si>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</si>
  <si>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</si>
  <si>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</si>
  <si>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</si>
  <si>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</si>
  <si>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</si>
  <si>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</si>
  <si>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</si>
  <si>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</si>
  <si>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</si>
  <si>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</si>
  <si>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</si>
  <si>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</si>
  <si>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</si>
  <si>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</si>
  <si>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</si>
  <si>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</si>
  <si>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</si>
  <si>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</si>
  <si>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</si>
  <si>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</si>
  <si>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</si>
  <si>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</si>
  <si>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</si>
  <si>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</si>
  <si>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</si>
  <si>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</si>
  <si>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</si>
  <si>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</si>
  <si>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</si>
  <si>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</si>
  <si>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</si>
  <si>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</si>
  <si>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</si>
  <si>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</si>
  <si>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</si>
  <si>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</si>
  <si>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</si>
  <si>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</si>
  <si>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</si>
  <si>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</si>
  <si>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</si>
  <si>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</si>
  <si>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</si>
  <si>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</si>
  <si>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</si>
  <si>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</si>
  <si>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</si>
  <si>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</si>
  <si>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</si>
  <si>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</si>
  <si>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</si>
  <si>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</si>
  <si>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</si>
  <si>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</si>
  <si>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</si>
  <si>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</si>
  <si>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</si>
  <si>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</si>
  <si>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</si>
  <si>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</si>
  <si>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</si>
  <si>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</si>
  <si>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</si>
  <si>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</si>
  <si>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</si>
  <si>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</si>
  <si>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</si>
  <si>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</si>
  <si>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</si>
  <si>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</si>
  <si>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</si>
  <si>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</si>
  <si>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</si>
  <si>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</si>
  <si>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</si>
  <si>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</si>
  <si>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</si>
  <si>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</si>
  <si>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</si>
  <si>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</si>
  <si>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</si>
  <si>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</si>
  <si>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</si>
  <si>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</si>
  <si>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</si>
  <si>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</si>
  <si>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</si>
  <si>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</si>
  <si>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</si>
  <si>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</si>
  <si>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</si>
  <si>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</si>
  <si>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</si>
  <si>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</si>
  <si>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</si>
  <si>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</si>
  <si>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</si>
  <si>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</si>
  <si>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</si>
  <si>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</si>
  <si>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</si>
  <si>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</si>
  <si>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</si>
  <si>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</si>
  <si>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</si>
  <si>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</si>
  <si>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</si>
  <si>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</si>
  <si>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</si>
  <si>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</si>
  <si>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</si>
  <si>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</si>
  <si>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</si>
  <si>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</si>
  <si>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</si>
  <si>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</si>
  <si>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</si>
  <si>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</si>
  <si>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</si>
  <si>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</si>
  <si>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</si>
  <si>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</si>
  <si>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</si>
  <si>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</si>
  <si>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</si>
  <si>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</si>
  <si>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</si>
  <si>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</si>
  <si>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</si>
  <si>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</si>
  <si>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</si>
  <si>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</si>
  <si>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</si>
  <si>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</si>
  <si>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</si>
  <si>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</si>
  <si>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</si>
  <si>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</si>
  <si>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</si>
  <si>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</si>
  <si>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</si>
  <si>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</si>
  <si>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</si>
  <si>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</si>
  <si>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</si>
  <si>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</si>
  <si>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</si>
  <si>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</si>
  <si>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</si>
  <si>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</si>
  <si>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</si>
  <si>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</si>
  <si>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</si>
  <si>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</si>
  <si>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</si>
  <si>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</si>
  <si>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</si>
  <si>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</si>
  <si>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</si>
  <si>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</si>
  <si>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</si>
  <si>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</si>
  <si>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</si>
  <si>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</si>
  <si>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</si>
  <si>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</si>
  <si>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</si>
  <si>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</si>
  <si>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</si>
  <si>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</si>
  <si>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</si>
  <si>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</si>
  <si>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</si>
  <si>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</si>
  <si>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</si>
  <si>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</si>
  <si>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</si>
  <si>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</si>
  <si>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</si>
  <si>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</si>
  <si>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</si>
  <si>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</si>
  <si>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</si>
  <si>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</si>
  <si>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</si>
  <si>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</si>
  <si>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</si>
  <si>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</si>
  <si>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</si>
  <si>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</si>
  <si>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</si>
  <si>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</si>
  <si>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</si>
  <si>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</si>
  <si>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</si>
  <si>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</si>
  <si>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</si>
  <si>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</si>
  <si>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</si>
  <si>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</si>
  <si>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</si>
  <si>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</si>
  <si>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</si>
  <si>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</si>
  <si>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</si>
  <si>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</si>
  <si>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</si>
  <si>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</si>
  <si>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</si>
  <si>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</si>
  <si>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</si>
  <si>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</si>
  <si>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</si>
  <si>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</si>
  <si>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</si>
  <si>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</si>
  <si>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</si>
  <si>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</si>
  <si>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</si>
  <si>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</si>
  <si>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</si>
  <si>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</si>
  <si>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</si>
  <si>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</si>
  <si>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</si>
  <si>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</si>
  <si>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</si>
  <si>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</si>
  <si>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</si>
  <si>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</si>
  <si>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</si>
  <si>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</si>
  <si>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</si>
  <si>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</si>
  <si>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</si>
  <si>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</si>
  <si>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</si>
  <si>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</si>
  <si>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</si>
  <si>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</si>
  <si>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</si>
  <si>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</si>
  <si>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</si>
  <si>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</si>
  <si>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</si>
  <si>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</si>
  <si>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</si>
  <si>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</si>
  <si>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</si>
  <si>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</si>
  <si>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</si>
  <si>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</si>
  <si>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</si>
  <si>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</si>
  <si>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</si>
  <si>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</si>
  <si>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</si>
  <si>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</si>
  <si>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</si>
  <si>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</si>
  <si>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</si>
  <si>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</si>
  <si>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</si>
  <si>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</si>
  <si>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</si>
  <si>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</si>
  <si>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</si>
  <si>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</si>
  <si>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</si>
  <si>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</si>
  <si>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</si>
  <si>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</si>
  <si>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</si>
  <si>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</si>
  <si>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</si>
  <si>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</si>
  <si>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</si>
  <si>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</si>
  <si>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</si>
  <si>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</si>
  <si>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</si>
  <si>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</si>
  <si>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</si>
  <si>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</si>
  <si>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</si>
  <si>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</si>
  <si>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</si>
  <si>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</si>
  <si>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</si>
  <si>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</si>
  <si>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</si>
  <si>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</si>
  <si>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</si>
  <si>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</si>
  <si>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</si>
  <si>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</si>
  <si>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</si>
  <si>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</si>
  <si>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</si>
  <si>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</si>
  <si>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</si>
  <si>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</si>
  <si>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</si>
  <si>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</si>
  <si>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</si>
  <si>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</si>
  <si>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</si>
  <si>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</si>
  <si>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</si>
  <si>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</si>
  <si>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</si>
  <si>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</si>
  <si>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</si>
  <si>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</si>
  <si>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</si>
  <si>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</si>
  <si>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</si>
  <si>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</si>
  <si>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</si>
  <si>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</si>
  <si>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</si>
  <si>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</si>
  <si>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</si>
  <si>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</si>
  <si>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</si>
  <si>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</si>
  <si>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</si>
  <si>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</si>
  <si>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</si>
  <si>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</si>
  <si>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</si>
  <si>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</si>
  <si>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</si>
  <si>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</si>
  <si>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</si>
  <si>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</si>
  <si>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</si>
  <si>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</si>
  <si>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</si>
  <si>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</si>
  <si>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</si>
  <si>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</si>
  <si>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</si>
  <si>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</si>
  <si>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</si>
  <si>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</si>
  <si>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</si>
  <si>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</si>
  <si>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</si>
  <si>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</si>
  <si>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</si>
  <si>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</si>
  <si>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</si>
  <si>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</si>
  <si>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</si>
  <si>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</si>
  <si>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</si>
  <si>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</si>
  <si>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</si>
  <si>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</si>
  <si>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</si>
  <si>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</si>
  <si>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</si>
  <si>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</si>
  <si>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</si>
  <si>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</si>
  <si>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</si>
  <si>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</si>
  <si>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</si>
  <si>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</si>
  <si>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</si>
  <si>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</si>
  <si>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</si>
  <si>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</si>
  <si>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</si>
  <si>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</si>
  <si>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</si>
  <si>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</si>
  <si>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</si>
  <si>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</si>
  <si>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</si>
  <si>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</si>
  <si>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</si>
  <si>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</si>
  <si>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</si>
  <si>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</si>
  <si>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</si>
  <si>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</si>
  <si>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</si>
  <si>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</si>
  <si>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</si>
  <si>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</si>
  <si>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</si>
  <si>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</si>
  <si>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</si>
  <si>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</si>
  <si>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</si>
  <si>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</si>
  <si>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</si>
  <si>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</si>
  <si>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</si>
  <si>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</si>
  <si>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</si>
  <si>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</si>
  <si>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</si>
  <si>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</si>
  <si>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</si>
  <si>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</si>
  <si>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</si>
  <si>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</si>
  <si>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</si>
  <si>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</si>
  <si>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</si>
  <si>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</si>
  <si>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</si>
  <si>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</si>
  <si>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</si>
  <si>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</si>
  <si>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</si>
  <si>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</si>
  <si>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</si>
  <si>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</si>
  <si>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</si>
  <si>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</si>
  <si>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</si>
  <si>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</si>
  <si>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</si>
  <si>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</si>
  <si>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</si>
  <si>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</si>
  <si>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</si>
  <si>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</si>
  <si>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</si>
  <si>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</si>
  <si>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</si>
  <si>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</si>
  <si>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</si>
  <si>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</si>
  <si>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</si>
  <si>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</si>
  <si>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</si>
  <si>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</si>
  <si>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</si>
  <si>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</si>
  <si>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</si>
  <si>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</si>
  <si>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</si>
  <si>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</si>
  <si>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</si>
  <si>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</si>
  <si>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</si>
  <si>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</si>
  <si>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</si>
  <si>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</si>
  <si>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</si>
  <si>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</si>
  <si>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</si>
  <si>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</si>
  <si>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</si>
  <si>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</si>
  <si>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</si>
  <si>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</si>
  <si>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</si>
  <si>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</si>
  <si>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</si>
  <si>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</si>
  <si>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</si>
  <si>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</si>
  <si>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</si>
  <si>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</si>
  <si>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</si>
  <si>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</si>
  <si>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</si>
  <si>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</si>
  <si>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</si>
  <si>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</si>
  <si>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</si>
  <si>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</si>
  <si>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</si>
  <si>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</si>
  <si>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</si>
  <si>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</si>
  <si>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</si>
  <si>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</si>
  <si>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</si>
  <si>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</si>
  <si>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</si>
  <si>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</si>
  <si>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</si>
  <si>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</si>
  <si>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</si>
  <si>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</si>
  <si>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</si>
  <si>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</si>
  <si>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</si>
  <si>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</si>
  <si>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</si>
  <si>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</si>
  <si>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</si>
  <si>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</si>
  <si>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</si>
  <si>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</si>
  <si>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</si>
  <si>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</si>
  <si>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</si>
  <si>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</si>
  <si>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</si>
  <si>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</si>
  <si>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</si>
  <si>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</si>
  <si>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</si>
  <si>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</si>
  <si>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</si>
  <si>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</si>
  <si>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</si>
  <si>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</si>
  <si>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</si>
  <si>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</si>
  <si>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</si>
  <si>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</si>
  <si>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</si>
  <si>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</si>
  <si>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</si>
  <si>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</si>
  <si>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</si>
  <si>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</si>
  <si>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</si>
  <si>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</si>
  <si>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</si>
  <si>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</si>
  <si>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</si>
  <si>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</si>
  <si>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</si>
  <si>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</si>
  <si>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</si>
  <si>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</si>
  <si>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</si>
  <si>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</si>
  <si>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</si>
  <si>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</si>
  <si>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</si>
  <si>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</si>
  <si>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</si>
  <si>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</si>
  <si>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</si>
  <si>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</si>
  <si>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</si>
  <si>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</si>
  <si>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</si>
  <si>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</si>
  <si>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</si>
  <si>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</si>
  <si>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</si>
  <si>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</si>
  <si>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</si>
  <si>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</si>
  <si>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</si>
  <si>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</si>
  <si>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</si>
  <si>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</si>
  <si>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</si>
  <si>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</si>
  <si>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</si>
  <si>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</si>
  <si>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</si>
  <si>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</si>
  <si>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</si>
  <si>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</si>
  <si>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</si>
  <si>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</si>
  <si>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</si>
  <si>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</si>
  <si>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</si>
  <si>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</si>
  <si>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</si>
  <si>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</si>
  <si>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</si>
  <si>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</si>
  <si>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</si>
  <si>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</si>
  <si>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</si>
  <si>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</si>
  <si>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</si>
  <si>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</si>
  <si>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</si>
  <si>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</si>
  <si>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</si>
  <si>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</si>
  <si>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</si>
  <si>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</si>
  <si>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</si>
  <si>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</si>
  <si>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</si>
  <si>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</si>
  <si>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</si>
  <si>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</si>
  <si>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</si>
  <si>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</si>
  <si>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</si>
  <si>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</si>
  <si>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</si>
  <si>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</si>
  <si>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</si>
  <si>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</si>
  <si>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</si>
  <si>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</si>
  <si>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</si>
  <si>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</si>
  <si>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</si>
  <si>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</si>
  <si>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</si>
  <si>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</si>
  <si>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</si>
  <si>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</si>
  <si>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</si>
  <si>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</si>
  <si>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</si>
  <si>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</si>
  <si>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</si>
  <si>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</si>
  <si>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</si>
  <si>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</si>
  <si>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</si>
  <si>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</si>
  <si>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</si>
  <si>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</si>
  <si>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</si>
  <si>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</si>
  <si>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</si>
  <si>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</si>
  <si>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</si>
  <si>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</si>
  <si>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</si>
  <si>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</si>
  <si>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</si>
  <si>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</si>
  <si>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</si>
  <si>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</si>
  <si>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</si>
  <si>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</si>
  <si>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</si>
  <si>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</si>
  <si>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</si>
  <si>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</si>
  <si>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</si>
  <si>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</si>
  <si>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</si>
  <si>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</si>
  <si>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</si>
  <si>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</si>
  <si>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</si>
  <si>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</si>
  <si>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</si>
  <si>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</si>
  <si>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</si>
  <si>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</si>
  <si>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</si>
  <si>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</si>
  <si>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</si>
  <si>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</si>
  <si>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</si>
  <si>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</si>
  <si>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</si>
  <si>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</si>
  <si>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</si>
  <si>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</si>
  <si>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</si>
  <si>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</si>
  <si>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</si>
  <si>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</si>
  <si>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</si>
  <si>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</si>
  <si>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</si>
  <si>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</si>
  <si>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</si>
  <si>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</si>
  <si>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</si>
  <si>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</si>
  <si>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</si>
  <si>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</si>
  <si>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</si>
  <si>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</si>
  <si>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</si>
  <si>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</si>
  <si>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</si>
  <si>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</si>
  <si>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</si>
  <si>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</si>
  <si>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</si>
  <si>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</si>
  <si>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</si>
  <si>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</si>
  <si>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</si>
  <si>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</si>
  <si>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</si>
  <si>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</si>
  <si>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</si>
  <si>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</si>
  <si>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</si>
  <si>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</si>
  <si>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</si>
  <si>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</si>
  <si>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</si>
  <si>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</si>
  <si>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</si>
  <si>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</si>
  <si>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</si>
  <si>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</si>
  <si>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</si>
  <si>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</si>
  <si>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</si>
  <si>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</si>
  <si>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</si>
  <si>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</si>
  <si>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</si>
  <si>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</si>
  <si>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</si>
  <si>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</si>
  <si>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</si>
  <si>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</si>
  <si>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</si>
  <si>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</si>
  <si>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</si>
  <si>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</si>
  <si>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</si>
  <si>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</si>
  <si>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</si>
  <si>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</si>
  <si>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</si>
  <si>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</si>
  <si>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</si>
  <si>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</si>
  <si>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</si>
  <si>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</si>
  <si>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</si>
  <si>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</si>
  <si>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</si>
  <si>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</si>
  <si>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</si>
  <si>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</si>
  <si>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</si>
  <si>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</si>
  <si>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</si>
  <si>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</si>
  <si>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</si>
  <si>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</si>
  <si>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</si>
  <si>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</si>
  <si>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</si>
  <si>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</si>
  <si>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</si>
  <si>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</si>
  <si>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</si>
  <si>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</si>
  <si>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</si>
  <si>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</si>
  <si>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</si>
  <si>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</si>
  <si>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</si>
  <si>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</si>
  <si>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</si>
  <si>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</si>
  <si>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</si>
  <si>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</si>
  <si>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</si>
  <si>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</si>
  <si>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</si>
  <si>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</si>
  <si>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</si>
  <si>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</si>
  <si>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</si>
  <si>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</si>
  <si>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</si>
  <si>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</si>
  <si>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</si>
  <si>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</si>
  <si>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</si>
  <si>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</si>
  <si>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</si>
  <si>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</si>
  <si>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</si>
  <si>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</si>
  <si>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</si>
  <si>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</si>
  <si>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</si>
  <si>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</si>
  <si>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</si>
  <si>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</si>
  <si>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</si>
  <si>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</si>
  <si>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</si>
  <si>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</si>
  <si>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</si>
  <si>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</si>
  <si>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</si>
  <si>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</si>
  <si>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</si>
  <si>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</si>
  <si>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</si>
  <si>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</si>
  <si>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</si>
  <si>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</si>
  <si>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</si>
  <si>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</si>
  <si>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</si>
  <si>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</si>
  <si>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</si>
  <si>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</si>
  <si>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</si>
  <si>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</si>
  <si>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</si>
  <si>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</si>
  <si>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</si>
  <si>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</si>
  <si>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</si>
  <si>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</si>
  <si>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</si>
  <si>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</si>
  <si>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</si>
  <si>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</si>
  <si>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</si>
  <si>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</si>
  <si>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</si>
  <si>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</si>
  <si>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</si>
  <si>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</si>
  <si>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</si>
  <si>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</si>
  <si>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</si>
  <si>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</si>
  <si>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</si>
  <si>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</si>
  <si>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</si>
  <si>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</si>
  <si>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</si>
  <si>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</si>
  <si>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</si>
  <si>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</si>
  <si>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</si>
  <si>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</si>
  <si>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</si>
  <si>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</si>
  <si>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</si>
  <si>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</si>
  <si>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</si>
  <si>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</si>
  <si>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</si>
  <si>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</si>
  <si>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</si>
  <si>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</si>
  <si>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</si>
  <si>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</si>
  <si>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</si>
  <si>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</si>
  <si>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</si>
  <si>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</si>
  <si>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</si>
  <si>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</si>
  <si>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</si>
  <si>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</si>
  <si>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</si>
  <si>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</si>
  <si>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</si>
  <si>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</si>
  <si>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</si>
  <si>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</si>
  <si>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</si>
  <si>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</si>
  <si>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</si>
  <si>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</si>
  <si>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</si>
  <si>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</si>
  <si>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</si>
  <si>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</si>
  <si>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</si>
  <si>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</si>
  <si>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</si>
  <si>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</si>
  <si>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</si>
  <si>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</si>
  <si>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</si>
  <si>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</si>
  <si>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</si>
  <si>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</si>
  <si>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</si>
  <si>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</si>
  <si>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</si>
  <si>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</si>
  <si>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</si>
  <si>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</si>
  <si>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</si>
  <si>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</si>
  <si>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</si>
  <si>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</si>
  <si>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</si>
  <si>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</si>
  <si>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</si>
  <si>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</si>
  <si>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</si>
  <si>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</si>
  <si>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</si>
  <si>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</si>
  <si>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</si>
  <si>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</si>
  <si>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</si>
  <si>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</si>
  <si>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</si>
  <si>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</si>
  <si>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</si>
  <si>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</si>
  <si>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</si>
  <si>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</si>
  <si>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</si>
  <si>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</si>
  <si>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</si>
  <si>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</si>
  <si>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</si>
  <si>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</si>
  <si>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</si>
  <si>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</si>
  <si>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</si>
  <si>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</si>
  <si>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</si>
  <si>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</si>
  <si>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</si>
  <si>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</si>
  <si>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</si>
  <si>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</si>
  <si>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</si>
  <si>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</si>
  <si>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</si>
  <si>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</si>
  <si>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</si>
  <si>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</si>
  <si>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</si>
  <si>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</si>
  <si>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</si>
  <si>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</si>
  <si>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</si>
  <si>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</si>
  <si>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</si>
  <si>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</si>
  <si>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</si>
  <si>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</si>
  <si>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</si>
  <si>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</si>
  <si>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</si>
  <si>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</si>
  <si>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</si>
  <si>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</si>
  <si>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</si>
  <si>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</si>
  <si>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</si>
  <si>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</si>
  <si>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</si>
  <si>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</si>
  <si>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</si>
  <si>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</si>
  <si>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</si>
  <si>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</si>
  <si>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</si>
  <si>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</si>
  <si>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</si>
  <si>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</si>
  <si>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</si>
  <si>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</si>
  <si>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</si>
  <si>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</si>
  <si>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</si>
  <si>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</si>
  <si>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</si>
  <si>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</si>
  <si>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</si>
  <si>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</si>
  <si>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</si>
  <si>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</si>
  <si>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</si>
  <si>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</si>
  <si>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</si>
  <si>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</si>
  <si>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</si>
  <si>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</si>
  <si>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</si>
  <si>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</si>
  <si>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</si>
  <si>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</si>
  <si>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</si>
  <si>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</si>
  <si>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</si>
  <si>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</si>
  <si>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</si>
  <si>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</si>
  <si>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</si>
  <si>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</si>
  <si>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</si>
  <si>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</si>
  <si>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</si>
  <si>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</si>
  <si>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</si>
  <si>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</si>
  <si>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</si>
  <si>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</si>
  <si>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</si>
  <si>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</si>
  <si>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</si>
  <si>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</si>
  <si>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</si>
  <si>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</si>
  <si>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</si>
  <si>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</si>
  <si>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</si>
  <si>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</si>
  <si>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</si>
  <si>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</si>
  <si>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</si>
  <si>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</si>
  <si>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</si>
  <si>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</si>
  <si>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</si>
  <si>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</si>
  <si>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</si>
  <si>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</si>
  <si>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</si>
  <si>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</si>
  <si>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</si>
  <si>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</si>
  <si>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</si>
  <si>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</si>
  <si>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</si>
  <si>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</si>
  <si>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</si>
  <si>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</si>
  <si>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</si>
  <si>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</si>
  <si>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</si>
  <si>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</si>
  <si>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</si>
  <si>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</si>
  <si>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</si>
  <si>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</si>
  <si>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</si>
  <si>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</si>
  <si>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</si>
  <si>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</si>
  <si>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</si>
  <si>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</si>
  <si>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</si>
  <si>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</si>
  <si>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</si>
  <si>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</si>
  <si>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</si>
  <si>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</si>
  <si>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</si>
  <si>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</si>
  <si>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</si>
  <si>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</si>
  <si>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</si>
  <si>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</si>
  <si>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</si>
  <si>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</si>
  <si>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</si>
  <si>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</si>
  <si>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</si>
  <si>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</si>
  <si>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</si>
  <si>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</si>
  <si>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</si>
  <si>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</si>
  <si>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</si>
  <si>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</si>
  <si>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</si>
  <si>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</si>
  <si>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</si>
  <si>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</si>
  <si>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</si>
  <si>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</si>
  <si>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</si>
  <si>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</si>
  <si>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</si>
  <si>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</si>
  <si>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</si>
  <si>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</si>
  <si>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</si>
  <si>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</si>
  <si>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</si>
  <si>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</si>
  <si>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</si>
  <si>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</si>
  <si>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</si>
  <si>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</si>
  <si>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</si>
  <si>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</si>
  <si>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</si>
  <si>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</si>
  <si>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</si>
  <si>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</si>
  <si>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</si>
  <si>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</si>
  <si>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</si>
  <si>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</si>
  <si>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</si>
  <si>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</si>
  <si>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</si>
  <si>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</si>
  <si>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</si>
  <si>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</si>
  <si>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</si>
  <si>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</si>
  <si>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</si>
  <si>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</si>
  <si>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</si>
  <si>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</si>
  <si>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</si>
  <si>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</si>
  <si>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</si>
  <si>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</si>
  <si>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</si>
  <si>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</si>
  <si>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</si>
  <si>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</si>
  <si>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</si>
  <si>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</si>
  <si>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</si>
  <si>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</si>
  <si>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</si>
  <si>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</si>
  <si>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</si>
  <si>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</si>
  <si>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</si>
  <si>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</si>
  <si>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</si>
  <si>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</si>
  <si>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</si>
  <si>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</si>
  <si>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</si>
  <si>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</si>
  <si>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</si>
  <si>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</si>
  <si>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</si>
  <si>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</si>
  <si>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</si>
  <si>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</si>
  <si>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</si>
  <si>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</si>
  <si>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</si>
  <si>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</si>
  <si>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</si>
  <si>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</si>
  <si>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</si>
  <si>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</si>
  <si>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</si>
  <si>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</si>
  <si>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</si>
  <si>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</si>
  <si>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</si>
  <si>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</si>
  <si>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</si>
  <si>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</si>
  <si>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</si>
  <si>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</si>
  <si>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</si>
  <si>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</si>
  <si>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</si>
  <si>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</si>
  <si>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</si>
  <si>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</si>
  <si>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</si>
  <si>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</si>
  <si>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</si>
  <si>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</si>
  <si>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</si>
  <si>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</si>
  <si>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</si>
  <si>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</si>
  <si>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</si>
  <si>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</si>
  <si>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</si>
  <si>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</si>
  <si>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</si>
  <si>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</si>
  <si>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</si>
  <si>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</si>
  <si>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</si>
  <si>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</si>
  <si>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</si>
  <si>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</si>
  <si>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</si>
  <si>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</si>
  <si>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</si>
  <si>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</si>
  <si>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</si>
  <si>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</si>
  <si>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</si>
  <si>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</si>
  <si>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</si>
  <si>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</si>
  <si>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</si>
  <si>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</si>
  <si>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</si>
  <si>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</si>
  <si>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</si>
  <si>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</si>
  <si>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</si>
  <si>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</si>
  <si>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</si>
  <si>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</si>
  <si>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</si>
  <si>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</si>
  <si>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</si>
  <si>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</si>
  <si>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</si>
  <si>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</si>
  <si>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</si>
  <si>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</si>
  <si>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</si>
  <si>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</si>
  <si>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</si>
  <si>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</si>
  <si>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</si>
  <si>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</si>
  <si>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</si>
  <si>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</si>
  <si>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</si>
  <si>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</si>
  <si>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</si>
  <si>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</si>
  <si>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</si>
  <si>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</si>
  <si>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</si>
  <si>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</si>
  <si>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</si>
  <si>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</si>
  <si>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</si>
  <si>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</si>
  <si>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</si>
  <si>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</si>
  <si>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</si>
  <si>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</si>
  <si>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</si>
  <si>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</si>
  <si>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</si>
  <si>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</si>
  <si>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</si>
  <si>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</si>
  <si>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</si>
  <si>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</si>
  <si>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</si>
  <si>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</si>
  <si>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</si>
  <si>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</si>
  <si>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</si>
  <si>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</si>
  <si>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</si>
  <si>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</si>
  <si>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</si>
  <si>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</si>
  <si>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</si>
  <si>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</si>
  <si>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</si>
  <si>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</si>
  <si>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</si>
  <si>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</si>
  <si>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</si>
  <si>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</si>
  <si>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</si>
  <si>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</si>
  <si>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</si>
  <si>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</si>
  <si>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</si>
  <si>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</si>
  <si>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</si>
  <si>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</si>
  <si>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</si>
  <si>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</si>
  <si>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</si>
  <si>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</si>
  <si>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</si>
  <si>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</si>
  <si>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</si>
  <si>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</si>
  <si>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</si>
  <si>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</si>
  <si>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</si>
  <si>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</si>
  <si>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</si>
  <si>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</si>
  <si>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</si>
  <si>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</si>
  <si>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</si>
  <si>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</si>
  <si>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</si>
  <si>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</si>
  <si>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</si>
  <si>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</si>
  <si>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</si>
  <si>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</si>
  <si>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</si>
  <si>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</si>
  <si>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</si>
  <si>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</si>
  <si>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</si>
  <si>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</si>
  <si>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</si>
  <si>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</si>
  <si>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</si>
  <si>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</si>
  <si>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</si>
  <si>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</si>
  <si>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</si>
  <si>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</si>
  <si>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</si>
  <si>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</si>
  <si>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</si>
  <si>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</si>
  <si>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</si>
  <si>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</si>
  <si>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</si>
  <si>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</si>
  <si>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</si>
  <si>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</si>
  <si>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</si>
  <si>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</si>
  <si>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</si>
  <si>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</si>
  <si>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</si>
  <si>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</si>
  <si>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</si>
  <si>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</si>
  <si>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</si>
  <si>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</si>
  <si>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</si>
  <si>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</si>
  <si>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</si>
  <si>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</si>
  <si>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</si>
  <si>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</si>
  <si>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</si>
  <si>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</si>
  <si>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</si>
  <si>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</si>
  <si>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</si>
  <si>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</si>
  <si>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</si>
  <si>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</si>
  <si>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</si>
  <si>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</si>
  <si>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</si>
  <si>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</si>
  <si>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</si>
  <si>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</si>
  <si>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</si>
  <si>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</si>
  <si>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</si>
  <si>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</si>
  <si>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</si>
  <si>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</si>
  <si>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</si>
  <si>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</si>
  <si>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</si>
  <si>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</si>
  <si>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</si>
  <si>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</si>
  <si>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</si>
  <si>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</si>
  <si>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</si>
  <si>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</si>
  <si>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</si>
  <si>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</si>
  <si>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</si>
  <si>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</si>
  <si>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</si>
  <si>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</si>
  <si>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</si>
  <si>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</si>
  <si>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</si>
  <si>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</si>
  <si>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</si>
  <si>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</si>
  <si>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</si>
  <si>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</si>
  <si>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</si>
  <si>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</si>
  <si>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</si>
  <si>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</si>
  <si>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</si>
  <si>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</si>
  <si>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</si>
  <si>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</si>
  <si>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</si>
  <si>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</si>
  <si>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</si>
  <si>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</si>
  <si>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</si>
  <si>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</si>
  <si>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</si>
  <si>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</si>
  <si>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</si>
  <si>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</si>
  <si>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</si>
  <si>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</si>
  <si>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</si>
  <si>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</si>
  <si>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</si>
  <si>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</si>
  <si>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</si>
  <si>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</si>
  <si>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</si>
  <si>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</si>
  <si>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</si>
  <si>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</si>
  <si>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</si>
  <si>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</si>
  <si>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</si>
  <si>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</si>
  <si>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</si>
  <si>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</si>
  <si>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</si>
  <si>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</si>
  <si>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</si>
  <si>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</si>
  <si>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</si>
  <si>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</si>
  <si>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</si>
  <si>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</si>
  <si>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</si>
  <si>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</si>
  <si>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</si>
  <si>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</si>
  <si>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</si>
  <si>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</si>
  <si>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</si>
  <si>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</si>
  <si>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</si>
  <si>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</si>
  <si>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</si>
  <si>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</si>
  <si>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</si>
  <si>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</si>
  <si>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</si>
  <si>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</si>
  <si>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</si>
  <si>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</si>
  <si>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</si>
  <si>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</si>
  <si>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</si>
  <si>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</si>
  <si>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</si>
  <si>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</si>
  <si>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</si>
  <si>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</si>
  <si>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</si>
  <si>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</si>
  <si>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</si>
  <si>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</si>
  <si>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</si>
  <si>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</si>
  <si>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</si>
  <si>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</si>
  <si>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</si>
  <si>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</si>
  <si>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</si>
  <si>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</si>
  <si>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</si>
  <si>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</si>
  <si>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</si>
  <si>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</si>
  <si>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</si>
  <si>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</si>
  <si>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</si>
  <si>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</si>
  <si>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</si>
  <si>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</si>
  <si>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</si>
  <si>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</si>
  <si>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</si>
  <si>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</si>
  <si>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</si>
  <si>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</si>
  <si>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</si>
  <si>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</si>
  <si>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</si>
  <si>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</si>
  <si>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</si>
  <si>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</si>
  <si>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</si>
  <si>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</si>
  <si>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</si>
  <si>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</si>
  <si>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</si>
  <si>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</si>
  <si>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</si>
  <si>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</si>
  <si>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</si>
  <si>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</si>
  <si>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</si>
  <si>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</si>
  <si>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</si>
  <si>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</si>
  <si>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</si>
  <si>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</si>
  <si>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</si>
  <si>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</si>
  <si>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</si>
  <si>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</si>
  <si>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</si>
  <si>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</si>
  <si>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</si>
  <si>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</si>
  <si>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</si>
  <si>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</si>
  <si>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</si>
  <si>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</si>
  <si>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</si>
  <si>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</si>
  <si>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</si>
  <si>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</si>
  <si>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</si>
  <si>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</si>
  <si>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</si>
  <si>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</si>
  <si>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</si>
  <si>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</si>
  <si>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</si>
  <si>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</si>
  <si>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</si>
  <si>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</si>
  <si>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</si>
  <si>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</si>
  <si>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</si>
  <si>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</si>
  <si>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</si>
  <si>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</si>
  <si>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</si>
  <si>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</si>
  <si>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</si>
  <si>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</si>
  <si>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</si>
  <si>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</si>
  <si>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</si>
  <si>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</si>
  <si>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</si>
  <si>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</si>
  <si>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</si>
  <si>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</si>
  <si>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</si>
  <si>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</si>
  <si>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</si>
  <si>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</si>
  <si>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</si>
  <si>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</si>
  <si>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</si>
  <si>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</si>
  <si>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</si>
  <si>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</si>
  <si>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</si>
  <si>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</si>
  <si>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</si>
  <si>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</si>
  <si>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</si>
  <si>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</si>
  <si>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</si>
  <si>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</si>
  <si>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</si>
  <si>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</si>
  <si>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</si>
  <si>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</si>
  <si>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</si>
  <si>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</si>
  <si>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</si>
  <si>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</si>
  <si>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</si>
  <si>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</si>
  <si>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</si>
  <si>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</si>
  <si>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</si>
  <si>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</si>
  <si>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</si>
  <si>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</si>
  <si>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</si>
  <si>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</si>
  <si>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</si>
  <si>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</si>
  <si>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</si>
  <si>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</si>
  <si>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</si>
  <si>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</si>
  <si>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</si>
  <si>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</si>
  <si>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</si>
  <si>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</si>
  <si>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</si>
  <si>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</si>
  <si>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</si>
  <si>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</si>
  <si>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</si>
  <si>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</si>
  <si>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</si>
  <si>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</si>
  <si>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</si>
  <si>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</si>
  <si>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</si>
  <si>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</si>
  <si>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</si>
  <si>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</si>
  <si>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</si>
  <si>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</si>
  <si>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</si>
  <si>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</si>
  <si>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</si>
  <si>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</si>
  <si>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</si>
  <si>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</si>
  <si>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</si>
  <si>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</si>
  <si>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</si>
  <si>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</si>
  <si>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</si>
  <si>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</si>
  <si>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</si>
  <si>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</si>
  <si>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</si>
  <si>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</si>
  <si>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</si>
  <si>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</si>
  <si>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</si>
  <si>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</si>
  <si>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</si>
  <si>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</si>
  <si>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</si>
  <si>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</si>
  <si>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</si>
  <si>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</si>
  <si>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</si>
  <si>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</si>
  <si>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</si>
  <si>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</si>
  <si>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</si>
  <si>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</si>
  <si>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</si>
  <si>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</si>
  <si>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</si>
  <si>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</si>
  <si>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</si>
  <si>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</si>
  <si>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</si>
  <si>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</si>
  <si>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</si>
  <si>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</si>
  <si>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</si>
  <si>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</si>
  <si>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</si>
  <si>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</si>
  <si>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</si>
  <si>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</si>
  <si>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</si>
  <si>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</si>
  <si>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</si>
  <si>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</si>
  <si>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</si>
  <si>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</si>
  <si>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</si>
  <si>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</si>
  <si>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</si>
  <si>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</si>
  <si>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</si>
  <si>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</si>
  <si>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</si>
  <si>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</si>
  <si>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</si>
  <si>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</si>
  <si>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</si>
  <si>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</si>
  <si>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</si>
  <si>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</si>
  <si>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</si>
  <si>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</si>
  <si>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</si>
  <si>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</si>
  <si>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</si>
  <si>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</si>
  <si>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</si>
  <si>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</si>
  <si>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</si>
  <si>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</si>
  <si>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</si>
  <si>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</si>
  <si>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</si>
  <si>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</si>
  <si>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</si>
  <si>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</si>
  <si>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</si>
  <si>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</si>
  <si>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</si>
  <si>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</si>
  <si>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</si>
  <si>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</si>
  <si>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</si>
  <si>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</si>
  <si>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</si>
  <si>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</si>
  <si>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</si>
  <si>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</si>
  <si>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</si>
  <si>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</si>
  <si>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</si>
  <si>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</si>
  <si>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</si>
  <si>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</si>
  <si>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</si>
  <si>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</si>
  <si>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</si>
  <si>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</si>
  <si>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</si>
  <si>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</si>
  <si>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</si>
  <si>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</si>
  <si>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</si>
  <si>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</si>
  <si>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</si>
  <si>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</si>
  <si>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</si>
  <si>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</si>
  <si>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</si>
  <si>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</si>
  <si>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</si>
  <si>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</si>
  <si>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</si>
  <si>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</si>
  <si>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</si>
  <si>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</si>
  <si>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</si>
  <si>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</si>
  <si>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</si>
  <si>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</si>
  <si>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</si>
  <si>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</si>
  <si>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</si>
  <si>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</si>
  <si>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</si>
  <si>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</si>
  <si>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</si>
  <si>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</si>
  <si>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</si>
  <si>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</si>
  <si>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</si>
  <si>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</si>
  <si>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</si>
  <si>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</si>
  <si>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</si>
  <si>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</si>
  <si>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</si>
  <si>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</si>
  <si>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</si>
  <si>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</si>
  <si>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</si>
  <si>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</si>
  <si>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</si>
  <si>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</si>
  <si>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</si>
  <si>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</si>
  <si>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</si>
  <si>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</si>
  <si>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</si>
  <si>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</si>
  <si>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</si>
  <si>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</si>
  <si>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</si>
  <si>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</si>
  <si>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</si>
  <si>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</si>
  <si>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</si>
  <si>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</si>
  <si>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</si>
  <si>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</si>
  <si>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</si>
  <si>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</si>
  <si>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</si>
  <si>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</si>
  <si>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</si>
  <si>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</si>
  <si>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</si>
  <si>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</si>
  <si>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</si>
  <si>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</si>
  <si>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</si>
  <si>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</si>
  <si>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</si>
  <si>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</si>
  <si>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</si>
  <si>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</si>
  <si>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</si>
  <si>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</si>
  <si>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</si>
  <si>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</si>
  <si>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</si>
  <si>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</si>
  <si>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</si>
  <si>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</si>
  <si>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</si>
  <si>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</si>
  <si>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</si>
  <si>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</si>
  <si>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</si>
  <si>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</si>
  <si>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</si>
  <si>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</si>
  <si>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</si>
  <si>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</si>
  <si>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</si>
  <si>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</si>
  <si>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</si>
  <si>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</si>
  <si>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</si>
  <si>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</si>
  <si>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</si>
  <si>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</si>
  <si>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</si>
  <si>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</si>
  <si>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</si>
  <si>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</si>
  <si>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</si>
  <si>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</si>
  <si>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</si>
  <si>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</si>
  <si>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</si>
  <si>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</si>
  <si>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</si>
  <si>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</si>
  <si>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</si>
  <si>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</si>
  <si>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</si>
  <si>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</si>
  <si>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</si>
  <si>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</si>
  <si>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</si>
  <si>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</si>
  <si>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</si>
  <si>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</si>
  <si>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</si>
  <si>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</si>
  <si>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</si>
  <si>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</si>
  <si>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</si>
  <si>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</si>
  <si>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</si>
  <si>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</si>
  <si>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</si>
  <si>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</si>
  <si>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</si>
  <si>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</si>
  <si>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</si>
  <si>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</si>
  <si>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</si>
  <si>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</si>
  <si>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</si>
  <si>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</si>
  <si>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</si>
  <si>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</si>
  <si>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</si>
  <si>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</si>
  <si>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</si>
  <si>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</si>
  <si>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</si>
  <si>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</si>
  <si>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</si>
  <si>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</si>
  <si>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</si>
  <si>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</si>
  <si>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</si>
  <si>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</si>
  <si>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</si>
  <si>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</si>
  <si>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</si>
  <si>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</si>
  <si>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</si>
  <si>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</si>
  <si>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</si>
  <si>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</si>
  <si>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</si>
  <si>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</si>
  <si>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</si>
  <si>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</si>
  <si>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</si>
  <si>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</si>
  <si>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</si>
  <si>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</si>
  <si>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</si>
  <si>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</si>
  <si>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</si>
  <si>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</si>
  <si>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</si>
  <si>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</si>
  <si>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</si>
  <si>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</si>
  <si>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</si>
  <si>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</si>
  <si>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</si>
  <si>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</si>
  <si>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</si>
  <si>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</si>
  <si>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</si>
  <si>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</si>
  <si>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</si>
  <si>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</si>
  <si>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</si>
  <si>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</si>
  <si>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</si>
  <si>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</si>
  <si>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</si>
  <si>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</si>
  <si>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</si>
  <si>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</si>
  <si>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</si>
  <si>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</si>
  <si>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</si>
  <si>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</si>
  <si>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</si>
  <si>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</si>
  <si>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</si>
  <si>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</si>
  <si>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</si>
  <si>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</si>
  <si>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</si>
  <si>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</si>
  <si>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</si>
  <si>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</si>
  <si>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</si>
  <si>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</si>
  <si>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</si>
  <si>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</si>
  <si>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</si>
  <si>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</si>
  <si>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</si>
  <si>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</si>
  <si>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</si>
  <si>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</si>
  <si>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</si>
  <si>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</si>
  <si>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</si>
  <si>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</si>
  <si>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</si>
  <si>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</si>
  <si>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</si>
  <si>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</si>
  <si>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</si>
  <si>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</si>
  <si>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</si>
  <si>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</si>
  <si>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</si>
  <si>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</si>
  <si>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</si>
  <si>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</si>
  <si>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</si>
  <si>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</si>
  <si>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</si>
  <si>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</si>
  <si>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</si>
  <si>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</si>
  <si>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</si>
  <si>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</si>
  <si>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</si>
  <si>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</si>
  <si>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</si>
  <si>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</si>
  <si>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</si>
  <si>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</si>
  <si>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</si>
  <si>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</si>
  <si>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</si>
  <si>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</si>
  <si>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</si>
  <si>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</si>
  <si>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</si>
  <si>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</si>
  <si>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</si>
  <si>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</si>
  <si>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</si>
  <si>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</si>
  <si>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</si>
  <si>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</si>
  <si>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</si>
  <si>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</si>
  <si>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</si>
  <si>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</si>
  <si>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</si>
  <si>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</si>
  <si>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</si>
  <si>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</si>
  <si>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</si>
  <si>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</si>
  <si>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</si>
  <si>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</si>
  <si>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</si>
  <si>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</si>
  <si>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</si>
  <si>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</si>
  <si>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</si>
  <si>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</si>
  <si>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</si>
  <si>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</si>
  <si>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</si>
  <si>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</si>
  <si>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</si>
  <si>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</si>
  <si>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</si>
  <si>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</si>
  <si>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</si>
  <si>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</si>
  <si>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</si>
  <si>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</si>
  <si>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</si>
  <si>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</si>
  <si>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</si>
  <si>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</si>
  <si>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</si>
  <si>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</si>
  <si>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</si>
  <si>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</si>
  <si>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</si>
  <si>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</si>
  <si>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</si>
  <si>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</si>
  <si>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</si>
  <si>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</si>
  <si>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</si>
  <si>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</si>
  <si>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</si>
  <si>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</si>
  <si>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</si>
  <si>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</si>
  <si>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</si>
  <si>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</si>
  <si>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</si>
  <si>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</si>
  <si>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</si>
  <si>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</si>
  <si>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</si>
  <si>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</si>
  <si>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</si>
  <si>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</si>
  <si>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</si>
  <si>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</si>
  <si>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</si>
  <si>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</si>
  <si>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</si>
  <si>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</si>
  <si>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</si>
  <si>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</si>
  <si>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</si>
  <si>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</si>
  <si>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</si>
  <si>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</si>
  <si>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</si>
  <si>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</si>
  <si>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</si>
  <si>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</si>
  <si>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</si>
  <si>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</si>
  <si>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</si>
  <si>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</si>
  <si>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</si>
  <si>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</si>
  <si>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</si>
  <si>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</si>
  <si>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</si>
  <si>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</si>
  <si>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</si>
  <si>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</si>
  <si>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</si>
  <si>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</si>
  <si>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</si>
  <si>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</si>
  <si>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</si>
  <si>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</si>
  <si>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</si>
  <si>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</si>
  <si>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</si>
  <si>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</si>
  <si>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</si>
  <si>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</si>
  <si>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</si>
  <si>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</si>
  <si>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</si>
  <si>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</si>
  <si>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</si>
  <si>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</si>
  <si>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</si>
  <si>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</si>
  <si>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</si>
  <si>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</si>
  <si>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</si>
  <si>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</si>
  <si>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</si>
  <si>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</si>
  <si>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</si>
  <si>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</si>
  <si>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</si>
  <si>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</si>
  <si>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</si>
  <si>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</si>
  <si>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</si>
  <si>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</si>
  <si>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</si>
  <si>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</si>
  <si>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</si>
  <si>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</si>
  <si>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</si>
  <si>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</si>
  <si>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</si>
  <si>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</si>
  <si>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</si>
  <si>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</si>
  <si>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</si>
  <si>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</si>
  <si>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</si>
  <si>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</si>
  <si>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</si>
  <si>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</si>
  <si>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</si>
  <si>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</si>
  <si>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</si>
  <si>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</si>
  <si>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</si>
  <si>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</si>
  <si>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</si>
  <si>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</si>
  <si>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</si>
  <si>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</si>
  <si>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</si>
  <si>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</si>
  <si>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</si>
  <si>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</si>
  <si>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</si>
  <si>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</si>
  <si>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</si>
  <si>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</si>
  <si>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</si>
  <si>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</si>
  <si>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</si>
  <si>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</si>
  <si>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</si>
  <si>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</si>
  <si>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</si>
  <si>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</si>
  <si>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</si>
  <si>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</si>
  <si>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</si>
  <si>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</si>
  <si>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</si>
  <si>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</si>
  <si>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</si>
  <si>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</si>
  <si>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</si>
  <si>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</si>
  <si>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</si>
  <si>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</si>
  <si>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</si>
  <si>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</si>
  <si>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</si>
  <si>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</si>
  <si>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</si>
  <si>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</si>
  <si>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</si>
  <si>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</si>
  <si>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</si>
  <si>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</si>
  <si>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</si>
  <si>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</si>
  <si>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</si>
  <si>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</si>
  <si>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</si>
  <si>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</si>
  <si>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</si>
  <si>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</si>
  <si>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</si>
  <si>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</si>
  <si>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</si>
  <si>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</si>
  <si>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</si>
  <si>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</si>
  <si>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</si>
  <si>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</si>
  <si>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</si>
  <si>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</si>
  <si>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</si>
  <si>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</si>
  <si>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</si>
  <si>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</si>
  <si>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</si>
  <si>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</si>
  <si>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</si>
  <si>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</si>
  <si>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</si>
  <si>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</si>
  <si>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</si>
  <si>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</si>
  <si>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</si>
  <si>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</si>
  <si>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</si>
  <si>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</si>
  <si>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</si>
  <si>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</si>
  <si>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</si>
  <si>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</si>
  <si>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</si>
  <si>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</si>
  <si>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</si>
  <si>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</si>
  <si>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</si>
  <si>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</si>
  <si>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</si>
  <si>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</si>
  <si>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</si>
  <si>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</si>
  <si>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</si>
  <si>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</si>
  <si>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</si>
  <si>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</si>
  <si>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</si>
  <si>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</si>
  <si>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</si>
  <si>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</si>
  <si>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</si>
  <si>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</si>
  <si>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</si>
  <si>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</si>
  <si>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</si>
  <si>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</si>
  <si>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</si>
  <si>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</si>
  <si>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</si>
  <si>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</si>
  <si>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</si>
  <si>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</si>
  <si>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</si>
  <si>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</si>
  <si>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</si>
  <si>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</si>
  <si>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</si>
  <si>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</si>
  <si>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</si>
  <si>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</si>
  <si>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</si>
  <si>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</si>
  <si>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</si>
  <si>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</si>
  <si>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</si>
  <si>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</si>
  <si>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</si>
  <si>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</si>
  <si>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</si>
  <si>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</si>
  <si>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</si>
  <si>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</si>
  <si>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</si>
  <si>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</si>
  <si>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</si>
  <si>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</si>
  <si>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</si>
  <si>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</si>
  <si>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</si>
  <si>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</si>
  <si>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</si>
  <si>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</si>
  <si>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</si>
  <si>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</si>
  <si>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</si>
  <si>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</si>
  <si>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</si>
  <si>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</si>
  <si>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</si>
  <si>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</si>
  <si>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</si>
  <si>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</si>
  <si>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</si>
  <si>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</si>
  <si>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</si>
  <si>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</si>
  <si>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</si>
  <si>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</si>
  <si>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</si>
  <si>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</si>
  <si>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</si>
  <si>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</si>
  <si>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</si>
  <si>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</si>
  <si>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</si>
  <si>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</si>
  <si>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</si>
  <si>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</si>
  <si>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</si>
  <si>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</si>
  <si>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</si>
  <si>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</si>
  <si>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</si>
  <si>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</si>
  <si>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</si>
  <si>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</si>
  <si>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</si>
  <si>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</si>
  <si>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</si>
  <si>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</si>
  <si>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</si>
  <si>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</si>
  <si>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</si>
  <si>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</si>
  <si>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</si>
  <si>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</si>
  <si>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</si>
  <si>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</si>
  <si>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</si>
  <si>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</si>
  <si>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</si>
  <si>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</si>
  <si>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</si>
  <si>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</si>
  <si>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</si>
  <si>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</si>
  <si>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</si>
  <si>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</si>
  <si>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</si>
  <si>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</si>
  <si>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</si>
  <si>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</si>
  <si>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</si>
  <si>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</si>
  <si>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</si>
  <si>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</si>
  <si>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</si>
  <si>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</si>
  <si>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</si>
  <si>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</si>
  <si>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</si>
  <si>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</si>
  <si>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</si>
  <si>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</si>
  <si>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</si>
  <si>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</si>
  <si>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</si>
  <si>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</si>
  <si>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</si>
  <si>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</si>
  <si>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</si>
  <si>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</si>
  <si>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</si>
  <si>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</si>
  <si>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</si>
  <si>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ALCALDIA DE CARTAGENA</t>
  </si>
  <si>
    <t xml:space="preserve">EL FONDO COLOMBIA EN LA ACCIÓN </t>
  </si>
  <si>
    <t xml:space="preserve">EL FONDO DE LA ACCIÓN </t>
  </si>
  <si>
    <t xml:space="preserve">MINISTERIO DE EDUCACIÓN NACIONAL </t>
  </si>
  <si>
    <t xml:space="preserve">EL FONDO DE ACCIÓN </t>
  </si>
  <si>
    <t>MOVIMIENTO POR LA PAZ – MPDL – UNIÓN EUROPEA</t>
  </si>
  <si>
    <t>0857-2016</t>
  </si>
  <si>
    <t>0332-2016</t>
  </si>
  <si>
    <t>0421-2017</t>
  </si>
  <si>
    <t>0908-2016</t>
  </si>
  <si>
    <t>74-05 de 2015</t>
  </si>
  <si>
    <t>0379-2004</t>
  </si>
  <si>
    <t>029 de 2005</t>
  </si>
  <si>
    <t>0165-2005</t>
  </si>
  <si>
    <t>010 de 2008</t>
  </si>
  <si>
    <t>0121  de 2008</t>
  </si>
  <si>
    <t>0270-2006</t>
  </si>
  <si>
    <t>0334-2007</t>
  </si>
  <si>
    <t>0070 de 2009</t>
  </si>
  <si>
    <t>13-055  de 2010</t>
  </si>
  <si>
    <t>13-892 de 2011</t>
  </si>
  <si>
    <t>294-2013</t>
  </si>
  <si>
    <t>011 de 2013</t>
  </si>
  <si>
    <t>247 de 2014</t>
  </si>
  <si>
    <t>0353-2018.</t>
  </si>
  <si>
    <t>0220-2019</t>
  </si>
  <si>
    <t>0280-2019</t>
  </si>
  <si>
    <t>211-2019</t>
  </si>
  <si>
    <t>0373-2019</t>
  </si>
  <si>
    <t>0911-2003</t>
  </si>
  <si>
    <t>2014/349-330</t>
  </si>
  <si>
    <t xml:space="preserve">0516-2003 </t>
  </si>
  <si>
    <t>394 de 2014</t>
  </si>
  <si>
    <t>0752-2016</t>
  </si>
  <si>
    <t>0748-2016</t>
  </si>
  <si>
    <t>0906-2016.</t>
  </si>
  <si>
    <t>0858-2016</t>
  </si>
  <si>
    <t>0343-2017</t>
  </si>
  <si>
    <t>0403-2017</t>
  </si>
  <si>
    <t>0329-2018</t>
  </si>
  <si>
    <t>0175-2018</t>
  </si>
  <si>
    <t>0312-2018</t>
  </si>
  <si>
    <t>0415-2018</t>
  </si>
  <si>
    <t xml:space="preserve">PRESTAR EL SERVICIO DE ATENCION A NIÑOS Y NIÑAS MENORES DE 5 AÑOS, O HASTA EL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CENTRO DE DESARROLLO INFANTIL. </t>
  </si>
  <si>
    <t xml:space="preserve">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t>
  </si>
  <si>
    <t>PRESTAR EL SERVICIO DE EDUCACION INICIAL EN EL MARCO DE LA ATENCION INTEGRAL A MUJERES  GESTANTES NIÑAS Y NIÑOS MENORES DE 5 AÑOS, O HASTA SU INGRESO AL GRADO DE TRANSICIÓN, EN CONFORMIDAD CON LOS MANUALES OPERATIVOS DE LA MODALIDAD Y LAS DIRECTRICES ESTABLECIDAS POR EL ICBF, EN ARMONIA CON LA POLITICA DE ESTADO PARA EL DESARROLLO INTEGRAL DE LA PRIMERA INFANCIA " DE CERO A SIEMPRE", EN EL SERVICIO CENTROS DE DESARROLLO INFANTIL EN MEDIO FAMILIAR Y CENTRO DE DESARROLLO INFANTIL.</t>
  </si>
  <si>
    <t>PRESTAR EL SERVICIO DE EDUCACION INICIAL EN EL MARCO DE LA ATENCION INTEGRAL A MUJERES  GESTANTES NIÑAS Y NIÑOS MENORES DE 5 AÑOS, O HASTA SU INGRESO AL GRADO DE TRANSICIÓN, EN CONFORMIDAD CON LOS MANUALES OPERATIVOS DE LAMODALIDAD Y LAS DIRECTRICES ESTABLECIDAS POR EL ICBF, EN ARMONIS CON LA POLITICA DE ESTADO PARA EL DESARROLLO INTEGRAL DE LA PRIMERA INFANCIA " DE CERO A SIEMPRE", EN EL SERVICIO CENTROS DE DESARROLLO INFANTIL EN MEDIO FAMILIAR Y CENTRO DE DESARROLLO INFANTIL.</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</si>
  <si>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</si>
  <si>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 xml:space="preserve">AUNAR ESFUERZOS Y RECURSOS TECNICOS, FISICOS, ADMINISTRATIVOS Y ECONOMICOS ENTRE LAS PARTES PARA ATENDER INTEGRALMENTE EN LA MODALIDAD INSTITUCIONAL  A NIÑOS Y NIÑAS EN PRIMERA INFANCIA  DE LA CIUDAD DE CARTAGENA, QUE PERTENEZCAN A POBLACION EN CONDICION DE VULNERABILIDAD EN EL MARCO DE LA ESTRATEGIA NACIONALPARA LA ATENCIÓN EN PRIMERA INFANCIA  DE "CERO A SIEMPRE" </t>
  </si>
  <si>
    <t>BRINDAR ATENCIÓN A NIÑOS Y NIÑAS MENORES DE SEIS (6) AÑOS DE FAMILIAS CON VULNERABILIDAD ECONÓMICA, SOCIAL, CULTURAL, NUTRICIONAL Y PSICOAFECTIVA A TRAVÉS DE LOS HOGARES COMUNITARIOS DE BIENESTAR MODALIDAD 0-7</t>
  </si>
  <si>
    <t>EJECUCIÓN POR PARTE DE LA FUNDACIÓN DEL PROYECTO DENOMINADO CUMPLIMIENTO DE LOS DERECHOS FUNDAMENTALES DE LOS NIÑOS Y NIÑAS, CON CAPACITACIÓN A DOCENTES Y SISTEMAS FAMILIARES EN SEIS ESTABLECIMIENTOS</t>
  </si>
  <si>
    <t xml:space="preserve">BRINDAR ATENCIÓN A LA PRIMERA INFANCIA, NIÑOS Y NIÑAS MENORES DE SEIS (6) AÑOS, DE FAMILIA CON VULNERABILIDAD ECONÓMICA, SOCIAL, CULTURAL, NUTRICIONAL Y PSICOAFECTIVA A TRAVÉS DE LOS HOGARES COMUNITARIOS DE BIENESTAR MODALIDAD 0-7 Y APOYAR A LAS FAMILIAS EN DESARROLLO QUE TIENEN MUJERES GESTANTES, MADRES LACTANTES Y NIÑOS Y NIÑAS MENORES DE 2 AÑOS </t>
  </si>
  <si>
    <t>CONSISTIO EN LA EJECUCIÓN POR PARTE DE LA FUNDACIÓN DEL PROYECTO DENOMINADO HACIA LA CONSOLIDACIÓN DE LA CIUDAD QUE QUEREMOS A TRAVES DEL BARULLO</t>
  </si>
  <si>
    <t>BRINDAR ATENCIÓN A LA PRIMERA INFANCIA NIÑOS Y NIÑAS MONOR DE CINCO AÑOS DE FAMILIAS EN SITUACIÓN DE VULNERABILIDAD ECONÓMICA, SOCIAL, CULTURAL, NUTRICIONAL Y PSICOAFECTIVA, A TRAVÉS DE HCB MODALIDAD 0-5 AÑOS EN LAS SIGUIENTES FORMAS DE ATENCIÓN, TRADICIONALES TIEMPO COMPLETO Y ENLA MODALIDAD FAMI, APOYAR A LA FAMILIA EN DESARROLLO CON MUJERES GESTANTES, MADRELACTANTES Y NIÑOS Y NIÑAS MENORES DE 2 AÑOS QUE SE ENCUENTRAN EN VULNETABILIDAD</t>
  </si>
  <si>
    <t xml:space="preserve">BRINDAR ATENCIÓN A LOS MENORES DE SEIS (6) AÑOS DE FAMILIA CON VULNERABILIDAD ECONÓMICA, SOCIAL, CULTURAL Y PSICOAFECTIVA A TRAVÉS DE HOGARES COMUNITARIOS DE BIENESTAR PRIORITARIAMENTE EN SITUACIÓN DE DESPLAZAMIENTO </t>
  </si>
  <si>
    <t>BRINDAR A LA PRIMERA INFANCIA NIÑOS Y NIÑAS MENORES DE SEIS (6) AÑOS DE FAMILIAS CON VULNERABILIDAD ECONÓMICA, SOCIAL, CULTURAL, NUTRICIONAL Y PSICOAFECTIVA A TRAVÉS DE HOGARES COMUNITARIOS DE BIENES</t>
  </si>
  <si>
    <t>BRINDAR ATENCIÓN A LA PRIMERA INFANCIA NIÑOS Y NIÑAS MONOR DE CINCO AÑOS DE FAMILIAS EN SITUACIÓN DE VULNERABILIDAD ECONÓMICA, SOCIAL, CULTURAL, NUTRICIONAL Y PSICOAFECTIVA, A TRAVÉS DE HCB MODALIDAD 0-5 AÑOS EN LAS SIGUIENTES FORMAS DE ATENCIÓN, TRADICIONALES TIEMPO COMPLETO Y EN LA MODALIDAD FAMI, APOYAR A LA FAMILIA EN DESARROLLO CON MUJERES GESTANTES, MADRELACTANTES Y NIÑOS Y NIÑAS MENORES DE 2 AÑOS QUE SE ENCUENTRAN EN VULNETABILIDAD</t>
  </si>
  <si>
    <t>PRESTACIÓN DE SERVICIOS PARA BRINDAR ATENCIÓNINTEGRAL EN EDUCACIÓN INICIAL, CUIDADO Y NUTRICIÓN, A LOS NIÑOS Y NIÑAS MENORES DE CINCO 5 AÑOS DELSISBEN I YII O DESPLAZADOS, BENEFICIARIOS DEL PROGRAMA DE ATENCIÓN A LA PRIMERA INFANCIA – PAIPI, EN LA MODALIDAD O MODALIDADES DE ATENCIÓN SELECCIONADAS.</t>
  </si>
  <si>
    <t>PRESTACIÓN DE SERVICIOS PARA BRINDAR ATENCIÓNINTEGRAL EN EDUCACIÓN INICIAL, CUIDADO Y NUTRICIÓN, A LOS NIÑOS Y NIÑAS MENORES DE CINCO 5 AÑOS DELSISBEN I Y II O DESPLAZADOS, BENEFICIARIOS DEL PROGRAMA DE ATENCIÓN A LA PRIMERA INFANCIA – PAIPI, EN LA MODALIDAD O MODALIDADES DE ATENCIÓN DEFINIDAS POR LA ENTIDAD TERRITORIAL</t>
  </si>
  <si>
    <t>ATENDER A LA PRIMERA INFANCIA EN EL MARCO DE LA ESTRATEGIA “DE CERO A SIEMPRE” DE CONFORMIDAD CON LAS DIRECTRICES, LINEAMIENTOS PARÁMETROS ESTABLECIDOS POR EL ICBF, ASI COMO REGULAR LAS RELACIONES ENTRE LAS PARTES DEERIVADAS DE LA ENTREGA DE APORTES DEL ICBF</t>
  </si>
  <si>
    <t>CONSISTIO EN LA EJECUCIÓN POR PARTE DE LA FUNDACIÓN DE LA PROPUESTA DENOMINADA FORTALECIMIENTO DE LA ATENCIÓN DEL PROGRAMA PRIMERA INFANCIA BARULLO A TRAVES DE LA ADECUACIÓN DE ESPACIOS FÍSICOS Y RECREATIVOS</t>
  </si>
  <si>
    <t>ATENDER INTEGRALMENTE A LA PRIMERA INFANCIA EN EL MARCO DE LA ESTRATEGIA DE CERO A SIEMPRE DE CONFORMIDAD CON LAS DIRECTRICES LINEAMIENTOS Y PARAMETROS ESTABLECIDOS POR EL ICBF, ASI COMO REGULAR LAS PARTES DERIVADAS DE LA ENTREGA DE APORTE DEL ICBF A LA ENTIDAD ADMINISTRADORA DEL SERVICIO, PARA QUE ESTE ASUMA BAJO SU EXCLUSIVA RESPONSABILIDAD DEICHA ATENCIÓN</t>
  </si>
  <si>
    <t>PRESTAR SERVICIO DE EDUCACIÓN INICIAL EN EL MARCO DE LA ATENCIÓN INTEGRAL A MUJERES GESTANTES, NIÑAS Y NIÑOS MENORES DE 5 AÑOS, O HASTA SU INGRESO AL GRADO TRANSICIÓN, EN CONFORMIDAD CON LOS MANUALES OPERATIVOS DE LAS MODALIDADES Y LAS DIRECTRICES ESTABLECIDAS POR EL ICBF, EN ARMONÍA CON LA POLÍTICA DE ESTADO PARA EL DESARROLLO INTEGRAL DE LA PRIMERA INFANCIA "DE CERO A SIEMPRE" EN EL SERVICIO DE DESARROLLO INFANTIL EN MEDIO FAMILIAR Y CENTROS DE DESARROLLO INFANTIL</t>
  </si>
  <si>
    <r>
      <t>PRESTAR EL SERVICIO DE CENTRO DE DESARROLLO INFANTIL –CDI- Y DESARROLLO INFANTIL EN MEDIO FAMILIAR –DIMF- EN CONFORMIDAD CON EL MANUAL OPERATIVO DE LA MODALIDAD INSTITUCIONAL Y FAMILIAR Y LAS DIRECTRICES ESTABLECIDAS POR EL ICBF, EN ARMONÍA CON LA POLÍTICA DE ESTADO PARA EL DESARROLLO INTEGRAL DE LA PRIMERA INFANCIA DE CERO A SIEMPRE.</t>
    </r>
    <r>
      <rPr>
        <sz val="8"/>
        <color rgb="FF000000"/>
        <rFont val="Arial"/>
        <family val="2"/>
      </rPr>
      <t xml:space="preserve">   </t>
    </r>
  </si>
  <si>
    <t>PROMOVER EL DESARROLLO DE LAS NIÑAS Y LOS NIÑOS EN SUS MIL PRIMERO DÍAS DE VIDA (DESDE LA GESTACIÓN), A TRAVÉS DE LA IMPLEMENTACIÓN DE ACCIONES QUE PREVENGAN LA DESNUTRICIÓN AGUDA Y CRÓNICA, MEDIANTE LA PROMOCIÓN DE CONDICIONES ADECUADAS DE NUTRICIÓN Y SALUD, Y EL FORTALECIMIENTO DE LAS CAPACIDADES FAMILIARES QUE CONTRIBUYEN A LA GENERACIÓN Y PROMOCIÓN DE ENTORNOS PROTECTORES EN EL MARCO DE LA SEGURIDAD ALIMENTARIA Y NUTRICIONAL</t>
  </si>
  <si>
    <t>PRESTAR LOS SERVICIOS PARA LA IMPLEMENTACIÓN DEL SERVICIO PILOTO DE MODALIDAD FAMILIAR DE EDUCACIÓN INICIAL EN LA ZONA RURAL Y RURAL DISPERSA DEL DEPARTAMENTO DE BOLÍVAR EN LOS MUNICIPIOS FOCALIZADOS Y EN EL MARCO DE LA POLÍTICA DE ESTADO PARA EL DESARROLLO INTEGRAL DE LA PRIMERA INFANCIA " DE CERO A SIEMPRE".</t>
  </si>
  <si>
    <t>EL PRESENTE CONTRATO TIENE POR OBJETO APOYAR A EL ICBF PARA QUE BRINDE ATENCIÓN A NIÑOS Y NIÑAS MENORES DE SIETE (7) AÑOS DE FAMILIAS CON VULNERABILIDAD ECONÓMICA, SOCIAL, CULTURAL, NUTRICIONAL Y PSICOAFECTIVA A TRAVÉS DE LOS HOGARES COMUNITARIOS DE BIENESTAR 0-7 CONFORME A LAS DIRECTRICES EMANADAS POR EL ICBF.</t>
  </si>
  <si>
    <t>PROMOVER MEDIOS DE VIDA SOSTENIBLES A TRAVÉS DE ESTRATEGIAS DE INCLUSIÓN S OCIOECONÓMICA, FORTALECINMIENTO DE CAPITAL SOCIAL Y GOBERNANZA DEMOCRÁTICA PARA EL DESARROLLOPARTICIPATIVO Y LA PAZ EN LA ZONA DEL CANAL DEL DIQUE</t>
  </si>
  <si>
    <t xml:space="preserve">SUMINISTRAR COMPLEMENTACIÓN ALIMENTARIA Y DESARROLLAR ACCIONES FORMATIVAS Y DE PROMOCIÓN DE ESTILO DE VIDA SALUDABLE, PARA CONTRIBUIR A MANTENER O MEJORAR EL ESTADO NUTRICIONAL DE LOS NIÑOS, NIÑAS Y JÓVENES ENTRE CINCO (5) Y DIECIOCHO (18) AÑOS, ESCOLARIZADOS O DESESCOLARIZADOS, PERTENECIENTES PERTENECIENTES A LA POBLACIÓN CON VULNERABILIDAD NUTRICIONAL Y SOCIOECONÓMICA DE LAS ÁREAS URBANAS Y RURALES, DE CONFORMIDAD CON LAS NORMAS Y LINEAMIENTOS TÉCNICOS ADMINISTRATIVOS DEL ICBF. </t>
  </si>
  <si>
    <t>PRESTAR EL SERVICIO DE ATENCIÓN, EDUCACION INICIAL Y CUIDADO A NIÑOS Y NIÑAS MENORES DE 5 AÑOS, O HASTA SU INGRESO AL GRADO DE TRANSICIÓN, CON EL FIN DE PROMOVER EL DESARROLLO INTEGRAL DE LA PRIMERA INFANCIA CON CALIDAD, Y CONFORMIDAD CON LOS LINEAMIENTOS, MANUAL OPERATIVO, LAS DIRECCTRICES, PARÁMETROS Y ESTÁNDARES ESTABLECIDOS POR EL ICBF, EN EL MARCO DE LA ESTRATEGIA DE ATENCIÓN INTEGRAL “DE CERO A SIEMBRE</t>
  </si>
  <si>
    <t>PRESTAR EL SERVICIO DE ATENCIÓN, EDUCACION INICIAL Y CUIDADO A NIÑOS Y NIÑAS MENORES DE 5 AÑOS, O HASTA SU INGRESO AL GRADO DE TRANSICIÓN, CON EL FIN DE PROMOVER EL DESARROLLO INTEGRAL DE LA PRIMERA INFANCIA CON CALIDAD, Y CONFORMIDAD CON LOS LINEAMIENTOS, MANUAL OPERATIVO, LAS DIRECCTRICES, PARÁMETROS Y ESTÁNDARES ESTABLECIDOS POR EL ICBF, EN EL MARCO DE LA ESTRATEGIA DE ATENCIÓN INTEGRAL “DE CERO A SIEMBRE”</t>
  </si>
  <si>
    <t xml:space="preserve">PRESTAR EL SERVICIO DE ATENCIÓN, EDUCACION INICIAL Y CUIDADO A NIÑOS Y NIÑAS MENORES DE 5 AÑOS, O HASTA SU INGRESO AL GRADO DE TRANSICIÓN, CON EL FIN DE PROMOVER EL DESARROLLO INTEGRAL DE LA PRIMERA INFANCIA CON CALIDAD, Y CONFORMIDAD CON LOS LINEAMIENTOS, MANUAL OPERATIVO, LAS DIRECCTRICES, PARÁMETROS Y ESTÁNDARES ESTABLECIDOS POR EL ICBF, EN EL MARCO DE LA ESTRATEGIA DE ATENCIÓN INTEGRAL “DE CERO A SIEMBRE”  </t>
  </si>
  <si>
    <t xml:space="preserve"> FOMENTAR CON LAS COMUNIDADES RURALES FORMAS DE RELACIONAMIENTO RESPETUOSAS, SOLIDARIAS Y DE CONFIANZA MEDIANTE ACCIONES DE APRENDIZAJE - EDUCACIÓN Y GESTIÓN DE REDES QUE CONTRIBUYAN EN EL FORTALECIMIENTO DE LOS VINCULOS DE CUIDADO MUTUO CONTRUCCIÓN DE CULTRURAS DE PAZ Y A GENERAR DESARROLLO LOCAL.</t>
  </si>
  <si>
    <t>PESTAR SERVICIO DE ATENCION, EDUCACION INICIAL Y CUIDADOS A NIÑOS Y NIÑAS MENORES DE 5 AÑOS, O HASTA SU INGRESO AL GRADO TRANSICION, CON EL FIN DE PROMOVER DESARROLLO INTEGRAL DE LA PRIMERA INFANCIA CON CALIDAD, EN CONFORMIDAD CON LOS LINEAMIENTOS, MANUAL OPERATIVO, LAS DIRECTRICES, PARAMETROS Y ESTANDARES ESTABLECIDOS POR EL ICBF, EN EL MARCO DE LA ESTRATEGIA DE ATENCION INTEGRAL DE CERO A SIEMPRE EN EL SERVICIO DE DESARROLLO INFANTIL EN MEDIO FAMILIAR Y CENTRO DE DESARROLLO INFANTIL</t>
  </si>
  <si>
    <t>DESARROLLAR LAS ACCIONES QUE PERMTAN DAR CUMPLIMIENTO A LOS ESTABLECIDO EN EL MANUAL OPERATIVO DE LA MODALIDAD 1.000 DÍAS PARA CAMBIAR EL MUNDO DEL ICBF, SUS DOCUMENTOS TÉCNICOS Y OPERATIVOS, PARA GARANTIZAR LA ATENCIÓN A MUJERES GESTANTES, NIÑOS, NIÑAS, POBLACIÓN OBJETIVO DE LA MODALIDAD, CON EL FIN DE CONTRIBUIR A SU DESARROLLO INTEGRAL DESDE LOS COMPONENTES DE ALIMENTACIÓN Y NUTRICIÓN, PROCESOS EDUCATIVOS Y GESTIÓN SOCIAL Y FAMILIAR.</t>
  </si>
  <si>
    <t>PRESTAR SERVICIO DE EDUCACIÓN INICIAL EN EL MARCO DE LA ATENCIÓN INTEGRAL A MUJERES GESTANTES, NIÑAS Y NIÑOS MENORES DE 5 AÑOS, O HASTA SU INGRESO AL GRADO TRANSICIÓN, EN CONFORMIDAD CON LOS MANUALES OPERATIVOS DE LAS MODALIDADES Y LAS DIRECTRICES ESTABLECIDAS POR EL ICBF, EN ARMONÍA CON LA POLÍTICA DE ESTADO PARA EL DESARROLLO INTEGRAL DE LA PRIMERA INFANCIA "DE CERO A SIEMPRE" EN EL SERVICIO DE DESARROLLO INFANTIL EN MEDIO FAMILIAR Y CENTROS DE DESARROLLO INFANTIL.</t>
  </si>
  <si>
    <t>2021-13-10000236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</si>
  <si>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</si>
  <si>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0400-2020</t>
  </si>
  <si>
    <t>0184-2020</t>
  </si>
  <si>
    <t>0207-2020</t>
  </si>
  <si>
    <t>0188-2020</t>
  </si>
  <si>
    <t>Promover el desarrollo integral de las niñas y los niños desde la gestación hasta los 5 años 11 meses 29 días, a través del fortalecimiento de las familias y comunidades en su rol de cuidado, crianza y protección de la primera infancia, de acuerdo con el contexto de las zonas rurales y rurales dispersas</t>
  </si>
  <si>
    <t>Promover el desarrollo integral de las niñas y los niños desde la gestación hasta los 5 años 11 meses 29 días, a través del fortalecimiento de las familias y comunidades en su rol de cuidado, crianza y protección de la primera infancia.</t>
  </si>
  <si>
    <t>0209-2020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</si>
  <si>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</si>
  <si>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MINISTERIO DE EDUCACION NACIONAL</t>
  </si>
  <si>
    <t>FONADE</t>
  </si>
  <si>
    <t>FPI 13-218</t>
  </si>
  <si>
    <t>FPI 25-161</t>
  </si>
  <si>
    <t>2111259</t>
  </si>
  <si>
    <t>2121735</t>
  </si>
  <si>
    <t>2122652</t>
  </si>
  <si>
    <t>0741-2012</t>
  </si>
  <si>
    <t>74-03</t>
  </si>
  <si>
    <t>0350-2016</t>
  </si>
  <si>
    <t>0888-2016</t>
  </si>
  <si>
    <t>0754-2016</t>
  </si>
  <si>
    <t>0727-2016</t>
  </si>
  <si>
    <t>0728-2016</t>
  </si>
  <si>
    <t>0448-2017</t>
  </si>
  <si>
    <t>0315-2018</t>
  </si>
  <si>
    <t>0450-2018</t>
  </si>
  <si>
    <t>0418-2017</t>
  </si>
  <si>
    <t>0424-2018</t>
  </si>
  <si>
    <t>0127-2019</t>
  </si>
  <si>
    <t>0069-2019</t>
  </si>
  <si>
    <t>7-89-042-00133-2006-SED</t>
  </si>
  <si>
    <t>7-151-019-2007</t>
  </si>
  <si>
    <t>7-365-090-2008</t>
  </si>
  <si>
    <t>7-105-101-2009</t>
  </si>
  <si>
    <t>7-30-179-2010</t>
  </si>
  <si>
    <t>7-750-192-2011</t>
  </si>
  <si>
    <t>7-515-143-2012</t>
  </si>
  <si>
    <t>7-318-169-2013</t>
  </si>
  <si>
    <t>7-212-052-2014</t>
  </si>
  <si>
    <t>7-270-54-2015</t>
  </si>
  <si>
    <t>7-044-051-049-2016-SED</t>
  </si>
  <si>
    <t>7-011-027-32-2017</t>
  </si>
  <si>
    <t>7-05-06-10-2018</t>
  </si>
  <si>
    <t>7-02-27-2019</t>
  </si>
  <si>
    <t>7-014-32-006</t>
  </si>
  <si>
    <t>PRESTACION DE SERVICIOS PARA BRINDAR ATENCION INTEGRAL EN EDUCACION INICIAL, CUIDADO Y NUTRICION, A LOS NIÑOS Y NIÑAS MENORES DE CINCO (5) AÑOS DEL SISBEN I Y II O DESPLAZADOS, BENEFICIARIOS DEL PROGRAMA DE ATENCION INTEGRAL A LA PRIMERA INFANCIA - PAIPI -, EN LA MODALIDAD O LAS MODALIDDES DE ATENCION SELECCIONASA(S), SEGUN ANEXO ADJUNTO AL PRESENTE CONVENIO</t>
  </si>
  <si>
    <t>PRESTAR ATENCION INTEGRAL EN EDUCACION INICIAL, CUIDADO Y NUTRICION A LOS NIÑOS Y NIÑAS MENORES DE CINCO (5) AÑOS EN CONDICION DE VULNERABILIDAD, VINCULADOS AL PROGRAMA DE ATENCION INTEGRAL A LA PRIMERA INFANCIA - PAIPI, A TRAVES DE PROPUESTAS DE INTERVENCION OPORTUNAS, PERTINENTES Y DE CALIDAD</t>
  </si>
  <si>
    <t>ATENDER A LA PRIMERA INFANCIA EN EL MARCO DE LA ESTRATEGIA "DE CERO A SIEMPRE" DE CONFORMIDAD CON LAS DIRECTRICES, LINEAMIENTOS Y PARAMETROS ESTABLECIDOS POR EL ICBF, ASI COMO REGULAR LAS RELACIONES ENTRE LAS PARTES DERIVADAS DE LA ENTREGA DE APORTES DEL ICBF</t>
  </si>
  <si>
    <t>AUNAR ESFUERZOS Y RECURSOS TECNICOS,FISICOS, ADMINISTRATIVOS Y ECONOMICOS  ENTRE LAS PARTES PARA ATENDER INTEGRALMENTE EN LA MODALIDAD INSTITUCIONAL A NIÑOS Y NIÑAS EN PRIMERA INFANCIA DE LA CIUDAD DE CARTAGENA, QUE PERTENEZCAN A POBLACION EN CONDICIONES DE VULNERABILIDAD, EN EL MARCO DE LA ESTRATEGIA NACIONAL PARA LA ATENCION A LA PRIMERA INFANCIA "DE CERO A SIEMPRE"</t>
  </si>
  <si>
    <t>PRESTAR EL SERVICIO DE ATENCION, EDUCACION INICIAL Y CUIDADO A NIÑOS Y NIÑAS MENORES DE 5 AÑOS, O HASTA SU INGRESO AL GRADO DE TRANSICION, CON EL FIN DE PROMOVER EL DESARROLLO INTEGRAL DE LA PRIMERA INFANCIA CON CALIDAD, DO CONFORMIDAD CON LOS LINEAMIENTOS, MANUAL OPERATIVO, LAS DIRECTRICES, PARAMETROS Y ESTANDARES ESTABLECIDOS POR EL ICBF, EN EL MARCO DE LA ESTRETEGIA DE ATENCION INTEGRAL "DE CERO A SIEMPRE"</t>
  </si>
  <si>
    <t>PRESTAR EL SERVICIO DE ATENCION, EDUCACION INICIAL Y CUIDADO A NIÑOS Y NIÑAS MENORES DE 5 AÑOS, O HASTA SU INGRESO AL GRADO DE TRANSICION, CON EL FIN DE PROMOVER EL DESARROLLO INTEGRAL DE LA PRIMERA INFANCIA CON CALIDAD, DO CONFORMIDAD CON LOS LINEAMIENTOS, MANUAL OPERATIVO, LAS DIRECTRICES, PARAMETROS Y ESTANDARES ESTABLECIDOS POR EL ICBF, EN EL MARCO DE LA ESTRETEGIA DE ATENCION INTEGRAL "DE CERO A SIEMPRE" EN LE SERVICIO CENTROS DE DESARROLLO INFANTIL</t>
  </si>
  <si>
    <t>PRESTAR EL SERVICIO DE ATENCION, EDUCACION INICIAL Y CUIDADO A NIÑOS Y NIÑAS MENORES DE 5 AÑOS, O HASTA SU INGRESO AL GRADO DE TRANSICION, CON EL FIN DE PROMOVER EL DESARROLLO INTEGRAL DE LA PRIMERA INFANCIA CON CALIDAD, DO CONFORMIDAD CON LOS LINEAMIENTOS, MANUAL OPERATIVO, LAS DIRECTRICES, PARAMETROS Y ESTANDARES ESTABLECIDOS POR EL ICBF, EN EL MARCO DE LA ESTRETEGIA DE ATENCION INTEGRAL "DE CERO A SIEMPRE" EN EL SERVICIO CENTROS DE DESARROLLO INFANTIL</t>
  </si>
  <si>
    <t>PRESTACIOJN DEL SERVICIO PUBLICO EDUCATIVO PARA PREESCOLAR, BASICA Y MEDIA, HASTA POR EL NUMERO DE ESTUDIANTES RELACIONADOS COMO BENEFICIARIOS EN LA BASE DE DATOS DE LA OFICINA DE COBERTURA DE LA SECRETARIA DE EDUCACION DISTRITAL Y CONSIGNADOS EN EL EANEXO 1 DEL PRESENTE CONTRATO EN EL ESTABLECIMIENTO DENOMINADO COLEGIO MODERNO DEL NORTE</t>
  </si>
  <si>
    <t>PRESTACION DEL SERVICIO PUBLICO EDUCATIVO PARA PREESCOLAR, BASICA Y MEDIA EN EL ESTABLECIMIENTO EDUCATIVO DENOMINADO COLEGIO MODERNO DEL NORTE HASTA POR EL NUMERO DE 1308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</si>
  <si>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1181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</si>
  <si>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1340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</si>
  <si>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1159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</si>
  <si>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863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</si>
  <si>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1042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</si>
  <si>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1067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</si>
  <si>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1145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</si>
  <si>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1285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</si>
  <si>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1314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</si>
  <si>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1360 ESTUDIANTES, DE CONFORMIDAD CON LA CAPACIDAD INSTALADA DE LA SEDE PRINCIAPL Y LA SEDE SAN PEDRO MARTIR DEBIDAMENTE APROBADAS POR LA SECRETARIA DE EDUCACION DISTRITAL</t>
  </si>
  <si>
    <t>PRESTACION DEL SERVICIO PUBLICO EDUCATIVO PARA PREESCOLAR, BASICA Y MEDIA EN EL ESTABLECIMIENTO EDUCATIVO NO OFICIAL COLEGIO MODERNO DEL NORTE DURANTE EL AÑO LECTIVO 2018 A NIÑOS, NIÑAS Y JOVENES BENEFICIARIOS DEL PROYECTO DE AMPLIACION DE LA COBERTURA EDUCATIVA PRIMERA LO GENTE EN EL DISTRITO DE CARTAGENA, EN LAS CONDICIONES DE CALIDAD ESTABLECIDOS POR EL DISTRITO Y ATENDIENDO LOS LINEAMIENTOS DEL MINISTERIO DE EDUCACION NACIONAL</t>
  </si>
  <si>
    <t>PRESTACION DEL SERVICIO PUBLICO EDUCATIVO PARA PREESCOLAR, BASICA Y MEDIA EN EL ESTABLECIMIENTO EDUCATIVO NO OFICIAL COLEGIO MODERNO DEL NORTE DURANTE EL AÑO LECTIVO 2019 A NIÑOS, NIÑAS Y JOVENES BENEFICIARIOS DEL PROYECTO DE AMPLIACION DE LA COBERTURA EDUCATIVA PRIMERA LO GENTE EN EL DISTRITO DE CARTAGENA, EN LAS CONDICIONES DE CALIDAD ESTABLECIDOS POR EL DISTRITO Y ATENDIENDO LOS LINEAMIENTOS DEL MINISTERIO DE EDUCACION NACIONAL</t>
  </si>
  <si>
    <t>PRESTACION DEL SERVICIO PUBLICO EDUCATIVO PARA PREESCOLAR, BASICA Y MEDIA EN EL ESTABLECIMIENTO EDUCATIVO NO OFICIAL COLEGIO MODERNO DEL NORTE DURANTE EL AÑO LECTIVO 2020 A NIÑOS, NIÑAS Y JOVENES BENEFICIARIOS DEL PROYECTO DE AMPLIACION DE LA COBERTURA EDUCATIVA PRIMERA LO GENTE EN EL DISTRITO DE CARTAGENA, EN LAS CONDICIONES DE CALIDAD ESTABLECIDOS POR EL DISTRITO Y ATENDIENDO LOS LINEAMIENTOS DEL MINISTERIO DE EDUCACION NACIONAL</t>
  </si>
  <si>
    <t>ADRIANA BUELVAS PULIDO</t>
  </si>
  <si>
    <t>BERENICE CAMACHO JIMENEZ</t>
  </si>
  <si>
    <t>FHJ-FUNPECOL</t>
  </si>
  <si>
    <t>San Pedro Martir  calle 11 Nº 65 - 26</t>
  </si>
  <si>
    <t>6524774 - 6573785 - 6614004</t>
  </si>
  <si>
    <t>fundahogarj@hotmail.com</t>
  </si>
  <si>
    <t>Carretera la cordialidad sector los Alpes No. 31 I - 149</t>
  </si>
  <si>
    <t>671 45 30</t>
  </si>
  <si>
    <t>fundacionperseverarporcolombia@gmail.com</t>
  </si>
  <si>
    <t>Carretera la Cordialidad sector los Alpes No. 31 I - 149</t>
  </si>
  <si>
    <t>ALCALDIA MAYOR DE CARTAGENA DE INDIAS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</si>
</sst>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6"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font>
    <font>
      <sz val="8"/>
      <color rgb="FF000000"/>
      <name val="Arial"/>
      <family val="2"/>
    </font>
    <font>
      <sz val="9"/>
      <color rgb="FF000000"/>
      <name val="Calibri"/>
    </font>
  </fonts>
  <fills count="12">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FFFF00"/>
      </patternFill>
    </fill>
    <fill>
      <patternFill patternType="solid">
        <fgColor rgb="FFC5E0B3"/>
        <bgColor rgb="FFC5E0B3"/>
      </patternFill>
    </fill>
  </fills>
  <borders count="4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
      <left style="medium">
        <color rgb="FFA5A5A5"/>
      </left>
      <right style="medium">
        <color rgb="FFA5A5A5"/>
      </right>
      <top style="medium">
        <color rgb="FFA5A5A5"/>
      </top>
      <bottom style="medium">
        <color rgb="FFA5A5A5"/>
      </bottom>
      <diagonal/>
    </border>
    <border>
      <left style="medium">
        <color rgb="FFA6A6A6"/>
      </left>
      <right style="medium">
        <color rgb="FFA6A6A6"/>
      </right>
      <top/>
      <bottom style="medium">
        <color rgb="FFA6A6A6"/>
      </bottom>
      <diagonal/>
    </border>
    <border>
      <left style="medium">
        <color rgb="FFA5A5A5"/>
      </left>
      <right style="medium">
        <color rgb="FFA5A5A5"/>
      </right>
      <top/>
      <bottom style="medium">
        <color rgb="FFA5A5A5"/>
      </bottom>
      <diagonal/>
    </border>
    <border>
      <left style="thin">
        <color rgb="FFA5A5A5"/>
      </left>
      <right/>
      <top style="thin">
        <color rgb="FFA5A5A5"/>
      </top>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9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3" fillId="11" borderId="41" xfId="0" applyNumberFormat="1" applyFont="1" applyFill="1" applyBorder="1" applyAlignment="1" applyProtection="1">
      <alignment horizontal="center" vertical="center"/>
      <protection locked="0"/>
    </xf>
    <xf numFmtId="49" fontId="33" fillId="10" borderId="41" xfId="0" applyNumberFormat="1" applyFont="1" applyFill="1" applyBorder="1" applyAlignment="1" applyProtection="1">
      <alignment vertical="center"/>
      <protection locked="0"/>
    </xf>
    <xf numFmtId="14" fontId="33" fillId="10" borderId="4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3" fillId="3" borderId="42" xfId="0" applyFont="1" applyFill="1" applyBorder="1" applyAlignment="1" applyProtection="1">
      <alignment horizontal="center" vertical="center"/>
      <protection locked="0"/>
    </xf>
    <xf numFmtId="167" fontId="33" fillId="10" borderId="41" xfId="0" applyNumberFormat="1" applyFont="1" applyFill="1" applyBorder="1" applyAlignment="1" applyProtection="1">
      <alignment horizontal="center" vertical="center"/>
      <protection locked="0"/>
    </xf>
    <xf numFmtId="0" fontId="33" fillId="3" borderId="43" xfId="0" applyFont="1" applyFill="1" applyBorder="1" applyAlignment="1" applyProtection="1">
      <alignment horizontal="center" vertical="center"/>
      <protection locked="0"/>
    </xf>
    <xf numFmtId="0" fontId="33" fillId="3" borderId="44" xfId="0" applyFont="1" applyFill="1" applyBorder="1" applyAlignment="1" applyProtection="1">
      <alignment horizontal="center" vertical="center"/>
      <protection locked="0"/>
    </xf>
    <xf numFmtId="167" fontId="33" fillId="10" borderId="45" xfId="0" applyNumberFormat="1" applyFont="1" applyFill="1" applyBorder="1" applyAlignment="1" applyProtection="1">
      <alignment vertical="center"/>
      <protection locked="0"/>
    </xf>
    <xf numFmtId="167" fontId="33" fillId="10" borderId="41" xfId="0" applyNumberFormat="1" applyFont="1" applyFill="1" applyBorder="1" applyAlignment="1" applyProtection="1">
      <alignment horizontal="right" vertical="center"/>
      <protection locked="0"/>
    </xf>
    <xf numFmtId="167" fontId="33" fillId="10" borderId="41" xfId="0" applyNumberFormat="1" applyFont="1" applyFill="1" applyBorder="1" applyAlignment="1" applyProtection="1">
      <alignment vertical="center"/>
      <protection locked="0"/>
    </xf>
    <xf numFmtId="49" fontId="35" fillId="10" borderId="41" xfId="0" applyNumberFormat="1" applyFont="1" applyFill="1" applyBorder="1" applyAlignment="1" applyProtection="1">
      <alignment vertical="center"/>
      <protection locked="0"/>
    </xf>
    <xf numFmtId="14" fontId="35" fillId="10" borderId="41" xfId="0" applyNumberFormat="1" applyFont="1" applyFill="1" applyBorder="1" applyAlignment="1" applyProtection="1">
      <alignment vertical="center"/>
      <protection locked="0"/>
    </xf>
    <xf numFmtId="49" fontId="35" fillId="10" borderId="41" xfId="0" applyNumberFormat="1" applyFont="1" applyFill="1" applyBorder="1" applyAlignment="1" applyProtection="1">
      <alignment horizontal="center" vertical="center"/>
      <protection locked="0"/>
    </xf>
    <xf numFmtId="167" fontId="35" fillId="10" borderId="41" xfId="0" applyNumberFormat="1" applyFont="1" applyFill="1" applyBorder="1" applyAlignment="1" applyProtection="1">
      <alignment horizontal="center" vertical="center"/>
      <protection locked="0"/>
    </xf>
    <xf numFmtId="0" fontId="0" fillId="10" borderId="0" xfId="0" applyFont="1" applyFill="1" applyBorder="1" applyAlignment="1" applyProtection="1">
      <alignment horizontal="center" vertical="center"/>
      <protection locked="0"/>
    </xf>
    <xf numFmtId="49" fontId="35" fillId="11" borderId="41" xfId="0" applyNumberFormat="1" applyFont="1" applyFill="1" applyBorder="1" applyAlignment="1" applyProtection="1">
      <alignment horizontal="center" vertical="center"/>
      <protection locked="0"/>
    </xf>
    <xf numFmtId="9" fontId="35" fillId="10" borderId="41" xfId="0" applyNumberFormat="1" applyFont="1" applyFill="1" applyBorder="1" applyAlignment="1" applyProtection="1">
      <alignment horizontal="center" vertical="center"/>
      <protection locked="0"/>
    </xf>
    <xf numFmtId="14" fontId="35" fillId="10" borderId="0" xfId="0" applyNumberFormat="1" applyFont="1" applyFill="1" applyBorder="1" applyAlignment="1" applyProtection="1">
      <alignment vertical="center"/>
      <protection locked="0"/>
    </xf>
    <xf numFmtId="0" fontId="0" fillId="10" borderId="0" xfId="0" applyFont="1" applyFill="1" applyBorder="1" applyAlignment="1" applyProtection="1">
      <alignment vertical="center"/>
      <protection locked="0"/>
    </xf>
    <xf numFmtId="49" fontId="0" fillId="10" borderId="0" xfId="0" applyNumberFormat="1" applyFont="1" applyFill="1" applyBorder="1" applyAlignment="1" applyProtection="1">
      <alignment vertical="center"/>
      <protection locked="0"/>
    </xf>
    <xf numFmtId="14" fontId="33" fillId="10" borderId="0"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49" fontId="0" fillId="10" borderId="0" xfId="0" applyNumberFormat="1"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rgb="FF000000"/>
        <name val="Calibri"/>
        <scheme val="none"/>
      </font>
      <numFmt numFmtId="167" formatCode="[$$-240A]\ #,##0;\-[$$-240A]\ #,##0"/>
      <fill>
        <patternFill patternType="solid">
          <fgColor rgb="FFFFFF00"/>
          <bgColor rgb="FFFFFF00"/>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fill>
        <patternFill patternType="solid">
          <fgColor indexed="64"/>
          <bgColor rgb="FFFFFF00"/>
        </patternFill>
      </fill>
      <alignment horizontal="center" vertical="center" textRotation="0" wrapText="0" indent="0" justifyLastLine="0" shrinkToFit="0" readingOrder="0"/>
      <border diagonalUp="0" diagonalDown="0">
        <left style="medium">
          <color rgb="FFA5A5A5"/>
        </left>
        <right style="medium">
          <color rgb="FFA5A5A5"/>
        </right>
        <top/>
        <bottom style="medium">
          <color rgb="FFA5A5A5"/>
        </bottom>
        <vertical/>
        <horizontal/>
      </border>
      <protection locked="0" hidden="0"/>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rgb="FF000000"/>
        <name val="Calibri"/>
        <scheme val="none"/>
      </font>
      <numFmt numFmtId="19" formatCode="d/mm/yyyy"/>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19" formatCode="d/mm/yyyy"/>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rgb="FF000000"/>
        <name val="Calibri"/>
        <scheme val="none"/>
      </font>
      <numFmt numFmtId="167" formatCode="[$$-240A]\ #,##0;\-[$$-240A]\ #,##0"/>
      <fill>
        <patternFill patternType="solid">
          <fgColor rgb="FFFFFF00"/>
          <bgColor rgb="FFFFFF00"/>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fill>
        <patternFill patternType="solid">
          <fgColor indexed="64"/>
          <bgColor rgb="FFFFFF00"/>
        </patternFill>
      </fill>
      <alignment horizontal="center" vertical="center" textRotation="0" wrapText="0" indent="0" justifyLastLine="0" shrinkToFit="0" readingOrder="0"/>
      <border diagonalUp="0" diagonalDown="0">
        <left style="medium">
          <color rgb="FFA5A5A5"/>
        </left>
        <right style="medium">
          <color rgb="FFA5A5A5"/>
        </right>
        <top/>
        <bottom style="medium">
          <color rgb="FFA5A5A5"/>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rgb="FF000000"/>
        <name val="Calibri"/>
        <scheme val="none"/>
      </font>
      <numFmt numFmtId="19" formatCode="d/mm/yyyy"/>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19" formatCode="d/mm/yyyy"/>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G1" zoomScale="70" zoomScaleNormal="70" zoomScaleSheetLayoutView="40" zoomScalePageLayoutView="40" workbookViewId="0">
      <selection activeCell="I120" sqref="I1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74" t="s">
        <v>2658</v>
      </c>
      <c r="D2" s="275"/>
      <c r="E2" s="275"/>
      <c r="F2" s="275"/>
      <c r="G2" s="275"/>
      <c r="H2" s="275"/>
      <c r="I2" s="275"/>
      <c r="J2" s="275"/>
      <c r="K2" s="275"/>
      <c r="L2" s="282" t="s">
        <v>2645</v>
      </c>
      <c r="M2" s="282"/>
      <c r="N2" s="287" t="s">
        <v>2646</v>
      </c>
      <c r="O2" s="288"/>
    </row>
    <row r="3" spans="1:20" ht="33" customHeight="1" x14ac:dyDescent="0.25">
      <c r="A3" s="9"/>
      <c r="B3" s="8"/>
      <c r="C3" s="276"/>
      <c r="D3" s="277"/>
      <c r="E3" s="277"/>
      <c r="F3" s="277"/>
      <c r="G3" s="277"/>
      <c r="H3" s="277"/>
      <c r="I3" s="277"/>
      <c r="J3" s="277"/>
      <c r="K3" s="277"/>
      <c r="L3" s="289" t="s">
        <v>1</v>
      </c>
      <c r="M3" s="289"/>
      <c r="N3" s="289" t="s">
        <v>2647</v>
      </c>
      <c r="O3" s="291"/>
    </row>
    <row r="4" spans="1:20" ht="24.75" customHeight="1" thickBot="1" x14ac:dyDescent="0.3">
      <c r="A4" s="10"/>
      <c r="B4" s="12"/>
      <c r="C4" s="278"/>
      <c r="D4" s="279"/>
      <c r="E4" s="279"/>
      <c r="F4" s="279"/>
      <c r="G4" s="279"/>
      <c r="H4" s="279"/>
      <c r="I4" s="279"/>
      <c r="J4" s="279"/>
      <c r="K4" s="279"/>
      <c r="L4" s="258" t="s">
        <v>0</v>
      </c>
      <c r="M4" s="258"/>
      <c r="N4" s="258"/>
      <c r="O4" s="259"/>
      <c r="P4" s="163">
        <f ca="1">NOW()</f>
        <v>44194.47791134259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2643</v>
      </c>
      <c r="B6" s="223"/>
      <c r="C6" s="223"/>
      <c r="D6" s="223"/>
      <c r="E6" s="223"/>
      <c r="F6" s="223"/>
      <c r="G6" s="223"/>
      <c r="H6" s="223"/>
      <c r="I6" s="223"/>
      <c r="J6" s="223"/>
      <c r="K6" s="223"/>
      <c r="L6" s="223"/>
      <c r="M6" s="223"/>
      <c r="N6" s="223"/>
      <c r="O6" s="22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83" t="str">
        <f>HYPERLINK("#Integrante_1!A109","CAPACIDAD RESIDUAL")</f>
        <v>CAPACIDAD RESIDUAL</v>
      </c>
      <c r="F8" s="284"/>
      <c r="G8" s="28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83" t="str">
        <f>HYPERLINK("#Integrante_1!A162","TALENTO HUMANO")</f>
        <v>TALENTO HUMANO</v>
      </c>
      <c r="F9" s="284"/>
      <c r="G9" s="28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83" t="str">
        <f>HYPERLINK("#Integrante_1!F162","INFRAESTRUCTURA")</f>
        <v>INFRAESTRUCTURA</v>
      </c>
      <c r="F10" s="284"/>
      <c r="G10" s="28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2758</v>
      </c>
      <c r="D15" s="35"/>
      <c r="E15" s="35"/>
      <c r="F15" s="5"/>
      <c r="G15" s="32" t="s">
        <v>1168</v>
      </c>
      <c r="H15" s="104" t="s">
        <v>208</v>
      </c>
      <c r="I15" s="32" t="s">
        <v>2629</v>
      </c>
      <c r="J15" s="109" t="s">
        <v>2637</v>
      </c>
      <c r="L15" s="280" t="s">
        <v>8</v>
      </c>
      <c r="M15" s="280"/>
      <c r="N15" s="175">
        <v>0.55000000000000004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86" t="s">
        <v>2644</v>
      </c>
      <c r="I19" s="132" t="s">
        <v>11</v>
      </c>
      <c r="J19" s="133" t="s">
        <v>10</v>
      </c>
      <c r="K19" s="133" t="s">
        <v>2613</v>
      </c>
      <c r="L19" s="133" t="s">
        <v>1161</v>
      </c>
      <c r="M19" s="133" t="s">
        <v>1162</v>
      </c>
      <c r="N19" s="134" t="s">
        <v>2614</v>
      </c>
      <c r="O19" s="129"/>
      <c r="Q19" s="51"/>
      <c r="R19" s="51"/>
    </row>
    <row r="20" spans="1:23" ht="30" customHeight="1" x14ac:dyDescent="0.25">
      <c r="A20" s="9"/>
      <c r="B20" s="110">
        <v>890481163</v>
      </c>
      <c r="C20" s="5"/>
      <c r="D20" s="73"/>
      <c r="E20" s="152" t="s">
        <v>2669</v>
      </c>
      <c r="F20" s="209" t="s">
        <v>2828</v>
      </c>
      <c r="G20" s="5"/>
      <c r="H20" s="286"/>
      <c r="I20" s="141" t="s">
        <v>208</v>
      </c>
      <c r="J20" s="142" t="s">
        <v>210</v>
      </c>
      <c r="K20" s="195">
        <v>2554591410</v>
      </c>
      <c r="L20" s="144"/>
      <c r="M20" s="144">
        <v>44561</v>
      </c>
      <c r="N20" s="127">
        <f>+(M20-L20)/30</f>
        <v>1485.3666666666666</v>
      </c>
      <c r="O20" s="130"/>
      <c r="U20" s="126"/>
      <c r="V20" s="106">
        <f ca="1">NOW()</f>
        <v>44194.47791134259</v>
      </c>
      <c r="W20" s="106">
        <f ca="1">NOW()</f>
        <v>44194.47791134259</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2"/>
      <c r="C23" s="21"/>
      <c r="D23" s="21"/>
      <c r="E23" s="21"/>
      <c r="F23" s="5"/>
      <c r="G23" s="5"/>
      <c r="H23" s="70"/>
      <c r="I23" s="141"/>
      <c r="J23" s="142"/>
      <c r="K23" s="143"/>
      <c r="L23" s="144"/>
      <c r="M23" s="144"/>
      <c r="N23" s="128">
        <f t="shared" si="1"/>
        <v>0</v>
      </c>
      <c r="O23" s="131"/>
      <c r="Q23" s="105"/>
      <c r="R23" s="55"/>
      <c r="S23" s="106"/>
      <c r="T23" s="106"/>
    </row>
    <row r="24" spans="1:23" ht="30" customHeight="1" outlineLevel="1" x14ac:dyDescent="0.25">
      <c r="A24" s="9"/>
      <c r="B24" s="102"/>
      <c r="C24" s="21"/>
      <c r="D24" s="21"/>
      <c r="E24" s="21"/>
      <c r="F24" s="5"/>
      <c r="G24" s="5"/>
      <c r="H24" s="70"/>
      <c r="I24" s="141"/>
      <c r="J24" s="142"/>
      <c r="K24" s="143"/>
      <c r="L24" s="144"/>
      <c r="M24" s="144"/>
      <c r="N24" s="128">
        <f t="shared" si="1"/>
        <v>0</v>
      </c>
      <c r="O24" s="131"/>
    </row>
    <row r="25" spans="1:23" ht="30" customHeight="1" outlineLevel="1" x14ac:dyDescent="0.25">
      <c r="A25" s="9"/>
      <c r="B25" s="102"/>
      <c r="C25" s="21"/>
      <c r="D25" s="21"/>
      <c r="E25" s="21"/>
      <c r="F25" s="5"/>
      <c r="G25" s="5"/>
      <c r="H25" s="70"/>
      <c r="I25" s="141"/>
      <c r="J25" s="142"/>
      <c r="K25" s="143"/>
      <c r="L25" s="144"/>
      <c r="M25" s="144"/>
      <c r="N25" s="128">
        <f t="shared" si="1"/>
        <v>0</v>
      </c>
      <c r="O25" s="131"/>
    </row>
    <row r="26" spans="1:23" ht="30" customHeight="1" outlineLevel="1" x14ac:dyDescent="0.25">
      <c r="A26" s="9"/>
      <c r="B26" s="102"/>
      <c r="C26" s="21"/>
      <c r="D26" s="21"/>
      <c r="E26" s="21"/>
      <c r="F26" s="5"/>
      <c r="G26" s="5"/>
      <c r="H26" s="70"/>
      <c r="I26" s="141"/>
      <c r="J26" s="142"/>
      <c r="K26" s="143"/>
      <c r="L26" s="144"/>
      <c r="M26" s="144"/>
      <c r="N26" s="128">
        <f t="shared" si="1"/>
        <v>0</v>
      </c>
      <c r="O26" s="131"/>
    </row>
    <row r="27" spans="1:23" ht="30" customHeight="1" outlineLevel="1" x14ac:dyDescent="0.25">
      <c r="A27" s="9"/>
      <c r="B27" s="102"/>
      <c r="C27" s="21"/>
      <c r="D27" s="21"/>
      <c r="E27" s="21"/>
      <c r="F27" s="5"/>
      <c r="G27" s="5"/>
      <c r="H27" s="70"/>
      <c r="I27" s="141"/>
      <c r="J27" s="142"/>
      <c r="K27" s="143"/>
      <c r="L27" s="144"/>
      <c r="M27" s="144"/>
      <c r="N27" s="128">
        <f t="shared" si="1"/>
        <v>0</v>
      </c>
      <c r="O27" s="131"/>
    </row>
    <row r="28" spans="1:23" ht="30" customHeight="1" outlineLevel="1" x14ac:dyDescent="0.25">
      <c r="A28" s="9"/>
      <c r="B28" s="102"/>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51" t="s">
        <v>2</v>
      </c>
      <c r="C37" s="251"/>
      <c r="D37" s="251"/>
      <c r="E37" s="251"/>
      <c r="F37" s="251"/>
      <c r="G37" s="5"/>
      <c r="H37" s="121"/>
      <c r="I37" s="122"/>
      <c r="J37" s="122"/>
      <c r="K37" s="122"/>
      <c r="L37" s="122"/>
      <c r="M37" s="122"/>
      <c r="N37" s="122"/>
      <c r="O37" s="123"/>
    </row>
    <row r="38" spans="1:16" ht="21" customHeight="1" x14ac:dyDescent="0.25">
      <c r="A38" s="9"/>
      <c r="B38" s="281" t="str">
        <f>VLOOKUP(B20,EAS!A2:B1439,2,0)</f>
        <v>FUNDACION HOGAR JUVENIL</v>
      </c>
      <c r="C38" s="281"/>
      <c r="D38" s="281"/>
      <c r="E38" s="281"/>
      <c r="F38" s="281"/>
      <c r="G38" s="5"/>
      <c r="H38" s="124"/>
      <c r="I38" s="290" t="s">
        <v>7</v>
      </c>
      <c r="J38" s="290"/>
      <c r="K38" s="290"/>
      <c r="L38" s="290"/>
      <c r="M38" s="290"/>
      <c r="N38" s="290"/>
      <c r="O38" s="125"/>
    </row>
    <row r="39" spans="1:16" ht="42.95" customHeight="1" thickBot="1" x14ac:dyDescent="0.3">
      <c r="A39" s="10"/>
      <c r="B39" s="11"/>
      <c r="C39" s="11"/>
      <c r="D39" s="11"/>
      <c r="E39" s="11"/>
      <c r="F39" s="11"/>
      <c r="G39" s="11"/>
      <c r="H39" s="10"/>
      <c r="I39" s="221" t="s">
        <v>2759</v>
      </c>
      <c r="J39" s="221"/>
      <c r="K39" s="221"/>
      <c r="L39" s="221"/>
      <c r="M39" s="221"/>
      <c r="N39" s="22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7"/>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7"/>
    </row>
    <row r="44" spans="1:16" ht="15" customHeight="1" x14ac:dyDescent="0.25">
      <c r="A44" s="229" t="s">
        <v>2659</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8"/>
    </row>
    <row r="47" spans="1:16" s="1" customFormat="1" ht="48.75" customHeight="1" thickBot="1" x14ac:dyDescent="0.3">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thickBot="1" x14ac:dyDescent="0.3">
      <c r="A48" s="135">
        <v>1</v>
      </c>
      <c r="B48" s="186" t="s">
        <v>2681</v>
      </c>
      <c r="C48" s="187" t="s">
        <v>31</v>
      </c>
      <c r="D48" s="188" t="s">
        <v>2688</v>
      </c>
      <c r="E48" s="189">
        <v>42720</v>
      </c>
      <c r="F48" s="189">
        <v>43084</v>
      </c>
      <c r="G48" s="164">
        <f>IF(AND(E48&lt;&gt;"",F48&lt;&gt;""),((F48-E48)/30),"")</f>
        <v>12.133333333333333</v>
      </c>
      <c r="H48" s="191" t="s">
        <v>2725</v>
      </c>
      <c r="I48" s="188" t="s">
        <v>208</v>
      </c>
      <c r="J48" s="188" t="s">
        <v>210</v>
      </c>
      <c r="K48" s="192">
        <v>985821600</v>
      </c>
      <c r="L48" s="111"/>
      <c r="M48" s="112"/>
      <c r="N48" s="187" t="s">
        <v>27</v>
      </c>
      <c r="O48" s="187" t="s">
        <v>26</v>
      </c>
      <c r="P48" s="79"/>
    </row>
    <row r="49" spans="1:16" s="6" customFormat="1" ht="24.75" customHeight="1" thickBot="1" x14ac:dyDescent="0.3">
      <c r="A49" s="135">
        <v>2</v>
      </c>
      <c r="B49" s="186" t="s">
        <v>2681</v>
      </c>
      <c r="C49" s="187" t="s">
        <v>31</v>
      </c>
      <c r="D49" s="188" t="s">
        <v>2689</v>
      </c>
      <c r="E49" s="189">
        <v>42401</v>
      </c>
      <c r="F49" s="189">
        <v>42674</v>
      </c>
      <c r="G49" s="164">
        <f t="shared" ref="G49:G107" si="2">IF(AND(E49&lt;&gt;"",F49&lt;&gt;""),((F49-E49)/30),"")</f>
        <v>9.1</v>
      </c>
      <c r="H49" s="193" t="s">
        <v>2726</v>
      </c>
      <c r="I49" s="188" t="s">
        <v>208</v>
      </c>
      <c r="J49" s="188" t="s">
        <v>210</v>
      </c>
      <c r="K49" s="192">
        <v>1617645000</v>
      </c>
      <c r="L49" s="111"/>
      <c r="M49" s="112"/>
      <c r="N49" s="187" t="s">
        <v>27</v>
      </c>
      <c r="O49" s="187" t="s">
        <v>26</v>
      </c>
      <c r="P49" s="79"/>
    </row>
    <row r="50" spans="1:16" s="6" customFormat="1" ht="24.75" customHeight="1" thickBot="1" x14ac:dyDescent="0.3">
      <c r="A50" s="135">
        <v>3</v>
      </c>
      <c r="B50" s="186" t="s">
        <v>2681</v>
      </c>
      <c r="C50" s="187" t="s">
        <v>31</v>
      </c>
      <c r="D50" s="188" t="s">
        <v>2690</v>
      </c>
      <c r="E50" s="190">
        <v>43085</v>
      </c>
      <c r="F50" s="189">
        <v>43312</v>
      </c>
      <c r="G50" s="164">
        <f t="shared" si="2"/>
        <v>7.5666666666666664</v>
      </c>
      <c r="H50" s="193" t="s">
        <v>2727</v>
      </c>
      <c r="I50" s="188" t="s">
        <v>208</v>
      </c>
      <c r="J50" s="188" t="s">
        <v>246</v>
      </c>
      <c r="K50" s="192">
        <v>1631052335</v>
      </c>
      <c r="L50" s="111"/>
      <c r="M50" s="112"/>
      <c r="N50" s="187" t="s">
        <v>27</v>
      </c>
      <c r="O50" s="187" t="s">
        <v>26</v>
      </c>
      <c r="P50" s="79"/>
    </row>
    <row r="51" spans="1:16" s="6" customFormat="1" ht="24.75" customHeight="1" outlineLevel="1" thickBot="1" x14ac:dyDescent="0.3">
      <c r="A51" s="135">
        <v>4</v>
      </c>
      <c r="B51" s="186" t="s">
        <v>2681</v>
      </c>
      <c r="C51" s="187" t="s">
        <v>31</v>
      </c>
      <c r="D51" s="188" t="s">
        <v>2690</v>
      </c>
      <c r="E51" s="189">
        <v>43085</v>
      </c>
      <c r="F51" s="189">
        <v>43312</v>
      </c>
      <c r="G51" s="164">
        <f t="shared" si="2"/>
        <v>7.5666666666666664</v>
      </c>
      <c r="H51" s="194" t="s">
        <v>2728</v>
      </c>
      <c r="I51" s="188" t="s">
        <v>208</v>
      </c>
      <c r="J51" s="188" t="s">
        <v>213</v>
      </c>
      <c r="K51" s="192">
        <v>1631052335</v>
      </c>
      <c r="L51" s="111"/>
      <c r="M51" s="112"/>
      <c r="N51" s="187" t="s">
        <v>27</v>
      </c>
      <c r="O51" s="187" t="s">
        <v>26</v>
      </c>
      <c r="P51" s="79"/>
    </row>
    <row r="52" spans="1:16" s="7" customFormat="1" ht="24.75" customHeight="1" outlineLevel="1" thickBot="1" x14ac:dyDescent="0.3">
      <c r="A52" s="136">
        <v>5</v>
      </c>
      <c r="B52" s="186" t="s">
        <v>2681</v>
      </c>
      <c r="C52" s="187" t="s">
        <v>31</v>
      </c>
      <c r="D52" s="188" t="s">
        <v>2691</v>
      </c>
      <c r="E52" s="189">
        <v>42720</v>
      </c>
      <c r="F52" s="189">
        <v>43084</v>
      </c>
      <c r="G52" s="164">
        <f t="shared" si="2"/>
        <v>12.133333333333333</v>
      </c>
      <c r="H52" s="194" t="s">
        <v>2729</v>
      </c>
      <c r="I52" s="188" t="s">
        <v>208</v>
      </c>
      <c r="J52" s="188" t="s">
        <v>246</v>
      </c>
      <c r="K52" s="192">
        <v>1722164814</v>
      </c>
      <c r="L52" s="111"/>
      <c r="M52" s="112"/>
      <c r="N52" s="187" t="s">
        <v>27</v>
      </c>
      <c r="O52" s="187" t="s">
        <v>26</v>
      </c>
      <c r="P52" s="80"/>
    </row>
    <row r="53" spans="1:16" s="7" customFormat="1" ht="24.75" customHeight="1" outlineLevel="1" thickBot="1" x14ac:dyDescent="0.3">
      <c r="A53" s="136">
        <v>6</v>
      </c>
      <c r="B53" s="186" t="s">
        <v>2681</v>
      </c>
      <c r="C53" s="187" t="s">
        <v>31</v>
      </c>
      <c r="D53" s="188" t="s">
        <v>2691</v>
      </c>
      <c r="E53" s="189">
        <v>42720</v>
      </c>
      <c r="F53" s="189">
        <v>43084</v>
      </c>
      <c r="G53" s="164">
        <f t="shared" si="2"/>
        <v>12.133333333333333</v>
      </c>
      <c r="H53" s="194" t="s">
        <v>2729</v>
      </c>
      <c r="I53" s="188" t="s">
        <v>208</v>
      </c>
      <c r="J53" s="188" t="s">
        <v>213</v>
      </c>
      <c r="K53" s="192">
        <v>1191231244</v>
      </c>
      <c r="L53" s="111"/>
      <c r="M53" s="112"/>
      <c r="N53" s="187" t="s">
        <v>27</v>
      </c>
      <c r="O53" s="187" t="s">
        <v>26</v>
      </c>
      <c r="P53" s="80"/>
    </row>
    <row r="54" spans="1:16" s="7" customFormat="1" ht="24.75" customHeight="1" outlineLevel="1" thickBot="1" x14ac:dyDescent="0.3">
      <c r="A54" s="136">
        <v>7</v>
      </c>
      <c r="B54" s="186" t="s">
        <v>2682</v>
      </c>
      <c r="C54" s="187" t="s">
        <v>31</v>
      </c>
      <c r="D54" s="188" t="s">
        <v>2692</v>
      </c>
      <c r="E54" s="189">
        <v>42065</v>
      </c>
      <c r="F54" s="189">
        <v>42369</v>
      </c>
      <c r="G54" s="164">
        <f t="shared" si="2"/>
        <v>10.133333333333333</v>
      </c>
      <c r="H54" s="194" t="s">
        <v>2730</v>
      </c>
      <c r="I54" s="188" t="s">
        <v>208</v>
      </c>
      <c r="J54" s="188" t="s">
        <v>210</v>
      </c>
      <c r="K54" s="192">
        <v>878690010</v>
      </c>
      <c r="L54" s="111" t="s">
        <v>26</v>
      </c>
      <c r="M54" s="112">
        <v>0.75</v>
      </c>
      <c r="N54" s="187" t="s">
        <v>27</v>
      </c>
      <c r="O54" s="187" t="s">
        <v>26</v>
      </c>
      <c r="P54" s="80"/>
    </row>
    <row r="55" spans="1:16" s="7" customFormat="1" ht="24.75" customHeight="1" outlineLevel="1" thickBot="1" x14ac:dyDescent="0.3">
      <c r="A55" s="136">
        <v>8</v>
      </c>
      <c r="B55" s="186" t="s">
        <v>2681</v>
      </c>
      <c r="C55" s="187" t="s">
        <v>31</v>
      </c>
      <c r="D55" s="188" t="s">
        <v>2693</v>
      </c>
      <c r="E55" s="189">
        <v>38019</v>
      </c>
      <c r="F55" s="189">
        <v>38384</v>
      </c>
      <c r="G55" s="164">
        <f t="shared" si="2"/>
        <v>12.166666666666666</v>
      </c>
      <c r="H55" s="194" t="s">
        <v>2731</v>
      </c>
      <c r="I55" s="188" t="s">
        <v>208</v>
      </c>
      <c r="J55" s="188" t="s">
        <v>210</v>
      </c>
      <c r="K55" s="192">
        <v>19751367</v>
      </c>
      <c r="L55" s="111"/>
      <c r="M55" s="112"/>
      <c r="N55" s="187" t="s">
        <v>27</v>
      </c>
      <c r="O55" s="187" t="s">
        <v>1148</v>
      </c>
      <c r="P55" s="80"/>
    </row>
    <row r="56" spans="1:16" s="7" customFormat="1" ht="24.75" customHeight="1" outlineLevel="1" thickBot="1" x14ac:dyDescent="0.3">
      <c r="A56" s="136">
        <v>9</v>
      </c>
      <c r="B56" s="186" t="s">
        <v>2683</v>
      </c>
      <c r="C56" s="187" t="s">
        <v>32</v>
      </c>
      <c r="D56" s="188" t="s">
        <v>2694</v>
      </c>
      <c r="E56" s="189">
        <v>38563</v>
      </c>
      <c r="F56" s="189">
        <v>39293</v>
      </c>
      <c r="G56" s="164">
        <f t="shared" si="2"/>
        <v>24.333333333333332</v>
      </c>
      <c r="H56" s="194" t="s">
        <v>2732</v>
      </c>
      <c r="I56" s="188" t="s">
        <v>208</v>
      </c>
      <c r="J56" s="188" t="s">
        <v>210</v>
      </c>
      <c r="K56" s="192">
        <v>249079000</v>
      </c>
      <c r="L56" s="111"/>
      <c r="M56" s="112"/>
      <c r="N56" s="187" t="s">
        <v>27</v>
      </c>
      <c r="O56" s="187" t="s">
        <v>1148</v>
      </c>
      <c r="P56" s="80"/>
    </row>
    <row r="57" spans="1:16" s="7" customFormat="1" ht="24.75" customHeight="1" outlineLevel="1" thickBot="1" x14ac:dyDescent="0.3">
      <c r="A57" s="136">
        <v>10</v>
      </c>
      <c r="B57" s="186" t="s">
        <v>2681</v>
      </c>
      <c r="C57" s="187" t="s">
        <v>31</v>
      </c>
      <c r="D57" s="188" t="s">
        <v>2695</v>
      </c>
      <c r="E57" s="189">
        <v>38379</v>
      </c>
      <c r="F57" s="189">
        <v>38739</v>
      </c>
      <c r="G57" s="164">
        <f t="shared" si="2"/>
        <v>12</v>
      </c>
      <c r="H57" s="194" t="s">
        <v>2733</v>
      </c>
      <c r="I57" s="188" t="s">
        <v>208</v>
      </c>
      <c r="J57" s="188" t="s">
        <v>210</v>
      </c>
      <c r="K57" s="192">
        <v>20636657</v>
      </c>
      <c r="L57" s="65"/>
      <c r="M57" s="66"/>
      <c r="N57" s="187" t="s">
        <v>27</v>
      </c>
      <c r="O57" s="187" t="s">
        <v>1148</v>
      </c>
      <c r="P57" s="80"/>
    </row>
    <row r="58" spans="1:16" s="7" customFormat="1" ht="24.75" customHeight="1" outlineLevel="1" thickBot="1" x14ac:dyDescent="0.3">
      <c r="A58" s="136">
        <v>11</v>
      </c>
      <c r="B58" s="186" t="s">
        <v>2684</v>
      </c>
      <c r="C58" s="187" t="s">
        <v>32</v>
      </c>
      <c r="D58" s="188" t="s">
        <v>2696</v>
      </c>
      <c r="E58" s="189">
        <v>39675</v>
      </c>
      <c r="F58" s="189">
        <v>40405</v>
      </c>
      <c r="G58" s="164">
        <f t="shared" si="2"/>
        <v>24.333333333333332</v>
      </c>
      <c r="H58" s="194" t="s">
        <v>2734</v>
      </c>
      <c r="I58" s="188" t="s">
        <v>208</v>
      </c>
      <c r="J58" s="188" t="s">
        <v>210</v>
      </c>
      <c r="K58" s="192">
        <v>341351000</v>
      </c>
      <c r="L58" s="65"/>
      <c r="M58" s="66"/>
      <c r="N58" s="187" t="s">
        <v>27</v>
      </c>
      <c r="O58" s="187" t="s">
        <v>1148</v>
      </c>
      <c r="P58" s="80"/>
    </row>
    <row r="59" spans="1:16" s="7" customFormat="1" ht="24.75" customHeight="1" outlineLevel="1" thickBot="1" x14ac:dyDescent="0.3">
      <c r="A59" s="136">
        <v>12</v>
      </c>
      <c r="B59" s="186" t="s">
        <v>2681</v>
      </c>
      <c r="C59" s="187" t="s">
        <v>32</v>
      </c>
      <c r="D59" s="188" t="s">
        <v>2697</v>
      </c>
      <c r="E59" s="189">
        <v>39457</v>
      </c>
      <c r="F59" s="189">
        <v>39813</v>
      </c>
      <c r="G59" s="164">
        <f t="shared" si="2"/>
        <v>11.866666666666667</v>
      </c>
      <c r="H59" s="194" t="s">
        <v>2735</v>
      </c>
      <c r="I59" s="188" t="s">
        <v>208</v>
      </c>
      <c r="J59" s="188" t="s">
        <v>210</v>
      </c>
      <c r="K59" s="192">
        <v>32326470</v>
      </c>
      <c r="L59" s="65"/>
      <c r="M59" s="66"/>
      <c r="N59" s="187" t="s">
        <v>27</v>
      </c>
      <c r="O59" s="187" t="s">
        <v>1148</v>
      </c>
      <c r="P59" s="80"/>
    </row>
    <row r="60" spans="1:16" s="7" customFormat="1" ht="24.75" customHeight="1" outlineLevel="1" thickBot="1" x14ac:dyDescent="0.3">
      <c r="A60" s="136">
        <v>13</v>
      </c>
      <c r="B60" s="186" t="s">
        <v>2681</v>
      </c>
      <c r="C60" s="187" t="s">
        <v>31</v>
      </c>
      <c r="D60" s="188" t="s">
        <v>2698</v>
      </c>
      <c r="E60" s="189">
        <v>38743</v>
      </c>
      <c r="F60" s="189">
        <v>39073</v>
      </c>
      <c r="G60" s="164">
        <f t="shared" si="2"/>
        <v>11</v>
      </c>
      <c r="H60" s="194" t="s">
        <v>2736</v>
      </c>
      <c r="I60" s="188" t="s">
        <v>208</v>
      </c>
      <c r="J60" s="188" t="s">
        <v>210</v>
      </c>
      <c r="K60" s="192">
        <v>21370994</v>
      </c>
      <c r="L60" s="65"/>
      <c r="M60" s="66"/>
      <c r="N60" s="187" t="s">
        <v>27</v>
      </c>
      <c r="O60" s="187" t="s">
        <v>1148</v>
      </c>
      <c r="P60" s="80"/>
    </row>
    <row r="61" spans="1:16" s="7" customFormat="1" ht="24.75" customHeight="1" outlineLevel="1" thickBot="1" x14ac:dyDescent="0.3">
      <c r="A61" s="136">
        <v>14</v>
      </c>
      <c r="B61" s="186" t="s">
        <v>2681</v>
      </c>
      <c r="C61" s="187" t="s">
        <v>31</v>
      </c>
      <c r="D61" s="188" t="s">
        <v>2699</v>
      </c>
      <c r="E61" s="189">
        <v>39114</v>
      </c>
      <c r="F61" s="189">
        <v>39447</v>
      </c>
      <c r="G61" s="164">
        <f t="shared" si="2"/>
        <v>11.1</v>
      </c>
      <c r="H61" s="194" t="s">
        <v>2737</v>
      </c>
      <c r="I61" s="188" t="s">
        <v>208</v>
      </c>
      <c r="J61" s="188" t="s">
        <v>210</v>
      </c>
      <c r="K61" s="192">
        <v>22538662</v>
      </c>
      <c r="L61" s="65"/>
      <c r="M61" s="66"/>
      <c r="N61" s="187" t="s">
        <v>27</v>
      </c>
      <c r="O61" s="187" t="s">
        <v>1148</v>
      </c>
      <c r="P61" s="80"/>
    </row>
    <row r="62" spans="1:16" s="7" customFormat="1" ht="24.75" customHeight="1" outlineLevel="1" thickBot="1" x14ac:dyDescent="0.3">
      <c r="A62" s="136">
        <v>15</v>
      </c>
      <c r="B62" s="186" t="s">
        <v>2681</v>
      </c>
      <c r="C62" s="187" t="s">
        <v>31</v>
      </c>
      <c r="D62" s="188" t="s">
        <v>2700</v>
      </c>
      <c r="E62" s="189">
        <v>39845</v>
      </c>
      <c r="F62" s="189">
        <v>40178</v>
      </c>
      <c r="G62" s="164">
        <f t="shared" si="2"/>
        <v>11.1</v>
      </c>
      <c r="H62" s="194" t="s">
        <v>2738</v>
      </c>
      <c r="I62" s="188" t="s">
        <v>208</v>
      </c>
      <c r="J62" s="188" t="s">
        <v>210</v>
      </c>
      <c r="K62" s="192">
        <v>36320514</v>
      </c>
      <c r="L62" s="65"/>
      <c r="M62" s="66"/>
      <c r="N62" s="187" t="s">
        <v>27</v>
      </c>
      <c r="O62" s="187" t="s">
        <v>1148</v>
      </c>
      <c r="P62" s="80"/>
    </row>
    <row r="63" spans="1:16" s="7" customFormat="1" ht="24.75" customHeight="1" outlineLevel="1" thickBot="1" x14ac:dyDescent="0.3">
      <c r="A63" s="136">
        <v>16</v>
      </c>
      <c r="B63" s="186" t="s">
        <v>2685</v>
      </c>
      <c r="C63" s="187" t="s">
        <v>31</v>
      </c>
      <c r="D63" s="188" t="s">
        <v>2701</v>
      </c>
      <c r="E63" s="189">
        <v>40232</v>
      </c>
      <c r="F63" s="189">
        <v>40484</v>
      </c>
      <c r="G63" s="164">
        <f t="shared" si="2"/>
        <v>8.4</v>
      </c>
      <c r="H63" s="194" t="s">
        <v>2739</v>
      </c>
      <c r="I63" s="188" t="s">
        <v>208</v>
      </c>
      <c r="J63" s="188" t="s">
        <v>210</v>
      </c>
      <c r="K63" s="192">
        <v>319614900</v>
      </c>
      <c r="L63" s="65"/>
      <c r="M63" s="66"/>
      <c r="N63" s="187" t="s">
        <v>27</v>
      </c>
      <c r="O63" s="187" t="s">
        <v>1148</v>
      </c>
      <c r="P63" s="80"/>
    </row>
    <row r="64" spans="1:16" s="7" customFormat="1" ht="24.75" customHeight="1" outlineLevel="1" thickBot="1" x14ac:dyDescent="0.3">
      <c r="A64" s="136">
        <v>17</v>
      </c>
      <c r="B64" s="186" t="s">
        <v>2685</v>
      </c>
      <c r="C64" s="187" t="s">
        <v>31</v>
      </c>
      <c r="D64" s="188" t="s">
        <v>2702</v>
      </c>
      <c r="E64" s="189">
        <v>40815</v>
      </c>
      <c r="F64" s="189">
        <v>41131</v>
      </c>
      <c r="G64" s="164">
        <f t="shared" si="2"/>
        <v>10.533333333333333</v>
      </c>
      <c r="H64" s="194" t="s">
        <v>2740</v>
      </c>
      <c r="I64" s="188" t="s">
        <v>208</v>
      </c>
      <c r="J64" s="188" t="s">
        <v>210</v>
      </c>
      <c r="K64" s="192">
        <v>333368050</v>
      </c>
      <c r="L64" s="65"/>
      <c r="M64" s="66"/>
      <c r="N64" s="187" t="s">
        <v>27</v>
      </c>
      <c r="O64" s="187" t="s">
        <v>1148</v>
      </c>
      <c r="P64" s="80"/>
    </row>
    <row r="65" spans="1:16" s="7" customFormat="1" ht="24.75" customHeight="1" outlineLevel="1" thickBot="1" x14ac:dyDescent="0.3">
      <c r="A65" s="136">
        <v>18</v>
      </c>
      <c r="B65" s="186" t="s">
        <v>2681</v>
      </c>
      <c r="C65" s="187" t="s">
        <v>31</v>
      </c>
      <c r="D65" s="188" t="s">
        <v>2703</v>
      </c>
      <c r="E65" s="189">
        <v>41323</v>
      </c>
      <c r="F65" s="189">
        <v>41639</v>
      </c>
      <c r="G65" s="164">
        <f t="shared" si="2"/>
        <v>10.533333333333333</v>
      </c>
      <c r="H65" s="194" t="s">
        <v>2741</v>
      </c>
      <c r="I65" s="188" t="s">
        <v>208</v>
      </c>
      <c r="J65" s="188" t="s">
        <v>210</v>
      </c>
      <c r="K65" s="192">
        <v>1089080400</v>
      </c>
      <c r="L65" s="65" t="s">
        <v>26</v>
      </c>
      <c r="M65" s="66">
        <v>0.75</v>
      </c>
      <c r="N65" s="187" t="s">
        <v>1151</v>
      </c>
      <c r="O65" s="187" t="s">
        <v>1148</v>
      </c>
      <c r="P65" s="80"/>
    </row>
    <row r="66" spans="1:16" s="7" customFormat="1" ht="24.75" customHeight="1" outlineLevel="1" thickBot="1" x14ac:dyDescent="0.3">
      <c r="A66" s="136">
        <v>19</v>
      </c>
      <c r="B66" s="186" t="s">
        <v>2686</v>
      </c>
      <c r="C66" s="187" t="s">
        <v>32</v>
      </c>
      <c r="D66" s="188" t="s">
        <v>2704</v>
      </c>
      <c r="E66" s="189">
        <v>41334</v>
      </c>
      <c r="F66" s="189">
        <v>41402</v>
      </c>
      <c r="G66" s="164">
        <f t="shared" si="2"/>
        <v>2.2666666666666666</v>
      </c>
      <c r="H66" s="194" t="s">
        <v>2742</v>
      </c>
      <c r="I66" s="188" t="s">
        <v>208</v>
      </c>
      <c r="J66" s="188" t="s">
        <v>210</v>
      </c>
      <c r="K66" s="192">
        <v>40000000</v>
      </c>
      <c r="L66" s="65"/>
      <c r="M66" s="66"/>
      <c r="N66" s="187" t="s">
        <v>27</v>
      </c>
      <c r="O66" s="187" t="s">
        <v>1148</v>
      </c>
      <c r="P66" s="80"/>
    </row>
    <row r="67" spans="1:16" s="7" customFormat="1" ht="24.75" customHeight="1" outlineLevel="1" thickBot="1" x14ac:dyDescent="0.3">
      <c r="A67" s="136">
        <v>20</v>
      </c>
      <c r="B67" s="186" t="s">
        <v>2681</v>
      </c>
      <c r="C67" s="187" t="s">
        <v>31</v>
      </c>
      <c r="D67" s="188" t="s">
        <v>2705</v>
      </c>
      <c r="E67" s="189">
        <v>41660</v>
      </c>
      <c r="F67" s="189">
        <v>41943</v>
      </c>
      <c r="G67" s="164">
        <f t="shared" si="2"/>
        <v>9.4333333333333336</v>
      </c>
      <c r="H67" s="194" t="s">
        <v>2743</v>
      </c>
      <c r="I67" s="188" t="s">
        <v>208</v>
      </c>
      <c r="J67" s="188" t="s">
        <v>210</v>
      </c>
      <c r="K67" s="192">
        <v>961975600</v>
      </c>
      <c r="L67" s="65"/>
      <c r="M67" s="66"/>
      <c r="N67" s="187" t="s">
        <v>1151</v>
      </c>
      <c r="O67" s="187" t="s">
        <v>1148</v>
      </c>
      <c r="P67" s="80"/>
    </row>
    <row r="68" spans="1:16" s="7" customFormat="1" ht="24.75" customHeight="1" outlineLevel="1" thickBot="1" x14ac:dyDescent="0.3">
      <c r="A68" s="135">
        <v>21</v>
      </c>
      <c r="B68" s="186" t="s">
        <v>2681</v>
      </c>
      <c r="C68" s="187" t="s">
        <v>31</v>
      </c>
      <c r="D68" s="188" t="s">
        <v>2706</v>
      </c>
      <c r="E68" s="189">
        <v>43405</v>
      </c>
      <c r="F68" s="189">
        <v>43441</v>
      </c>
      <c r="G68" s="164">
        <f t="shared" si="2"/>
        <v>1.2</v>
      </c>
      <c r="H68" s="194" t="s">
        <v>2744</v>
      </c>
      <c r="I68" s="188" t="s">
        <v>208</v>
      </c>
      <c r="J68" s="188" t="s">
        <v>210</v>
      </c>
      <c r="K68" s="192">
        <v>329269997</v>
      </c>
      <c r="L68" s="118"/>
      <c r="M68" s="112"/>
      <c r="N68" s="187" t="s">
        <v>27</v>
      </c>
      <c r="O68" s="187" t="s">
        <v>1148</v>
      </c>
      <c r="P68" s="80"/>
    </row>
    <row r="69" spans="1:16" s="7" customFormat="1" ht="24.75" customHeight="1" outlineLevel="1" thickBot="1" x14ac:dyDescent="0.3">
      <c r="A69" s="135">
        <v>22</v>
      </c>
      <c r="B69" s="186" t="s">
        <v>2681</v>
      </c>
      <c r="C69" s="187" t="s">
        <v>31</v>
      </c>
      <c r="D69" s="188" t="s">
        <v>2707</v>
      </c>
      <c r="E69" s="189">
        <v>43494</v>
      </c>
      <c r="F69" s="189">
        <v>43822</v>
      </c>
      <c r="G69" s="164">
        <f t="shared" si="2"/>
        <v>10.933333333333334</v>
      </c>
      <c r="H69" s="194" t="s">
        <v>2745</v>
      </c>
      <c r="I69" s="188" t="s">
        <v>208</v>
      </c>
      <c r="J69" s="188" t="s">
        <v>210</v>
      </c>
      <c r="K69" s="192">
        <v>5823203683</v>
      </c>
      <c r="L69" s="118"/>
      <c r="M69" s="112"/>
      <c r="N69" s="187" t="s">
        <v>27</v>
      </c>
      <c r="O69" s="187" t="s">
        <v>1148</v>
      </c>
      <c r="P69" s="80"/>
    </row>
    <row r="70" spans="1:16" s="7" customFormat="1" ht="24.75" customHeight="1" outlineLevel="1" thickBot="1" x14ac:dyDescent="0.3">
      <c r="A70" s="135">
        <v>23</v>
      </c>
      <c r="B70" s="186" t="s">
        <v>2681</v>
      </c>
      <c r="C70" s="187" t="s">
        <v>31</v>
      </c>
      <c r="D70" s="188" t="s">
        <v>2707</v>
      </c>
      <c r="E70" s="189">
        <v>43494</v>
      </c>
      <c r="F70" s="189">
        <v>43822</v>
      </c>
      <c r="G70" s="164">
        <f t="shared" si="2"/>
        <v>10.933333333333334</v>
      </c>
      <c r="H70" s="194" t="s">
        <v>2745</v>
      </c>
      <c r="I70" s="188" t="s">
        <v>208</v>
      </c>
      <c r="J70" s="188" t="s">
        <v>213</v>
      </c>
      <c r="K70" s="192">
        <v>5823203683</v>
      </c>
      <c r="L70" s="118"/>
      <c r="M70" s="112"/>
      <c r="N70" s="187" t="s">
        <v>27</v>
      </c>
      <c r="O70" s="187" t="s">
        <v>1148</v>
      </c>
      <c r="P70" s="80"/>
    </row>
    <row r="71" spans="1:16" s="7" customFormat="1" ht="24.75" customHeight="1" outlineLevel="1" thickBot="1" x14ac:dyDescent="0.3">
      <c r="A71" s="135">
        <v>24</v>
      </c>
      <c r="B71" s="186" t="s">
        <v>2681</v>
      </c>
      <c r="C71" s="187" t="s">
        <v>31</v>
      </c>
      <c r="D71" s="188" t="s">
        <v>2707</v>
      </c>
      <c r="E71" s="189">
        <v>43494</v>
      </c>
      <c r="F71" s="189">
        <v>43822</v>
      </c>
      <c r="G71" s="164">
        <f t="shared" si="2"/>
        <v>10.933333333333334</v>
      </c>
      <c r="H71" s="194" t="s">
        <v>2745</v>
      </c>
      <c r="I71" s="188" t="s">
        <v>208</v>
      </c>
      <c r="J71" s="188" t="s">
        <v>246</v>
      </c>
      <c r="K71" s="192">
        <v>5823203683</v>
      </c>
      <c r="L71" s="118"/>
      <c r="M71" s="112"/>
      <c r="N71" s="187" t="s">
        <v>27</v>
      </c>
      <c r="O71" s="187" t="s">
        <v>1148</v>
      </c>
      <c r="P71" s="80"/>
    </row>
    <row r="72" spans="1:16" s="7" customFormat="1" ht="24.75" customHeight="1" outlineLevel="1" thickBot="1" x14ac:dyDescent="0.3">
      <c r="A72" s="136">
        <v>25</v>
      </c>
      <c r="B72" s="186" t="s">
        <v>2681</v>
      </c>
      <c r="C72" s="187" t="s">
        <v>31</v>
      </c>
      <c r="D72" s="188" t="s">
        <v>2708</v>
      </c>
      <c r="E72" s="189">
        <v>43656</v>
      </c>
      <c r="F72" s="189">
        <v>43818</v>
      </c>
      <c r="G72" s="164">
        <f t="shared" si="2"/>
        <v>5.4</v>
      </c>
      <c r="H72" s="194" t="s">
        <v>2746</v>
      </c>
      <c r="I72" s="188" t="s">
        <v>208</v>
      </c>
      <c r="J72" s="188" t="s">
        <v>246</v>
      </c>
      <c r="K72" s="192">
        <v>272931364</v>
      </c>
      <c r="L72" s="118"/>
      <c r="M72" s="112"/>
      <c r="N72" s="187" t="s">
        <v>27</v>
      </c>
      <c r="O72" s="187" t="s">
        <v>1148</v>
      </c>
      <c r="P72" s="80"/>
    </row>
    <row r="73" spans="1:16" s="7" customFormat="1" ht="24.75" customHeight="1" outlineLevel="1" thickBot="1" x14ac:dyDescent="0.3">
      <c r="A73" s="136">
        <v>26</v>
      </c>
      <c r="B73" s="186" t="s">
        <v>2681</v>
      </c>
      <c r="C73" s="187" t="s">
        <v>31</v>
      </c>
      <c r="D73" s="188" t="s">
        <v>2709</v>
      </c>
      <c r="E73" s="189">
        <v>43731</v>
      </c>
      <c r="F73" s="189">
        <v>44069</v>
      </c>
      <c r="G73" s="164">
        <f t="shared" si="2"/>
        <v>11.266666666666667</v>
      </c>
      <c r="H73" s="194" t="s">
        <v>2747</v>
      </c>
      <c r="I73" s="188" t="s">
        <v>208</v>
      </c>
      <c r="J73" s="188" t="s">
        <v>246</v>
      </c>
      <c r="K73" s="192">
        <v>1389833282</v>
      </c>
      <c r="L73" s="118"/>
      <c r="M73" s="112"/>
      <c r="N73" s="187" t="s">
        <v>2639</v>
      </c>
      <c r="O73" s="187" t="s">
        <v>1148</v>
      </c>
      <c r="P73" s="80"/>
    </row>
    <row r="74" spans="1:16" s="7" customFormat="1" ht="24.75" customHeight="1" outlineLevel="1" thickBot="1" x14ac:dyDescent="0.3">
      <c r="A74" s="136">
        <v>27</v>
      </c>
      <c r="B74" s="186" t="s">
        <v>2681</v>
      </c>
      <c r="C74" s="187" t="s">
        <v>31</v>
      </c>
      <c r="D74" s="188" t="s">
        <v>2710</v>
      </c>
      <c r="E74" s="189">
        <v>43819</v>
      </c>
      <c r="F74" s="189">
        <v>43921</v>
      </c>
      <c r="G74" s="164">
        <f t="shared" si="2"/>
        <v>3.4</v>
      </c>
      <c r="H74" s="194" t="s">
        <v>2746</v>
      </c>
      <c r="I74" s="188" t="s">
        <v>208</v>
      </c>
      <c r="J74" s="188" t="s">
        <v>246</v>
      </c>
      <c r="K74" s="192">
        <v>140025022</v>
      </c>
      <c r="L74" s="118"/>
      <c r="M74" s="112"/>
      <c r="N74" s="187" t="s">
        <v>2639</v>
      </c>
      <c r="O74" s="187" t="s">
        <v>1148</v>
      </c>
      <c r="P74" s="80"/>
    </row>
    <row r="75" spans="1:16" s="7" customFormat="1" ht="24.75" customHeight="1" outlineLevel="1" thickBot="1" x14ac:dyDescent="0.3">
      <c r="A75" s="136">
        <v>28</v>
      </c>
      <c r="B75" s="186" t="s">
        <v>2681</v>
      </c>
      <c r="C75" s="187" t="s">
        <v>31</v>
      </c>
      <c r="D75" s="188" t="s">
        <v>2711</v>
      </c>
      <c r="E75" s="189">
        <v>37756</v>
      </c>
      <c r="F75" s="189">
        <v>38017</v>
      </c>
      <c r="G75" s="164">
        <f t="shared" si="2"/>
        <v>8.6999999999999993</v>
      </c>
      <c r="H75" s="194" t="s">
        <v>2748</v>
      </c>
      <c r="I75" s="188" t="s">
        <v>208</v>
      </c>
      <c r="J75" s="188" t="s">
        <v>210</v>
      </c>
      <c r="K75" s="192">
        <v>13262771</v>
      </c>
      <c r="L75" s="118"/>
      <c r="M75" s="112"/>
      <c r="N75" s="187" t="s">
        <v>27</v>
      </c>
      <c r="O75" s="187" t="s">
        <v>1148</v>
      </c>
      <c r="P75" s="80"/>
    </row>
    <row r="76" spans="1:16" s="7" customFormat="1" ht="24.75" customHeight="1" outlineLevel="1" thickBot="1" x14ac:dyDescent="0.3">
      <c r="A76" s="136">
        <v>29</v>
      </c>
      <c r="B76" s="186" t="s">
        <v>2687</v>
      </c>
      <c r="C76" s="187" t="s">
        <v>32</v>
      </c>
      <c r="D76" s="188" t="s">
        <v>2712</v>
      </c>
      <c r="E76" s="189">
        <v>41908</v>
      </c>
      <c r="F76" s="189">
        <v>43246</v>
      </c>
      <c r="G76" s="164">
        <f t="shared" si="2"/>
        <v>44.6</v>
      </c>
      <c r="H76" s="194" t="s">
        <v>2749</v>
      </c>
      <c r="I76" s="188" t="s">
        <v>163</v>
      </c>
      <c r="J76" s="188" t="s">
        <v>170</v>
      </c>
      <c r="K76" s="192">
        <v>2304630405</v>
      </c>
      <c r="L76" s="118"/>
      <c r="M76" s="112"/>
      <c r="N76" s="187" t="s">
        <v>27</v>
      </c>
      <c r="O76" s="187" t="s">
        <v>1148</v>
      </c>
      <c r="P76" s="80"/>
    </row>
    <row r="77" spans="1:16" s="7" customFormat="1" ht="24.75" customHeight="1" outlineLevel="1" thickBot="1" x14ac:dyDescent="0.3">
      <c r="A77" s="136">
        <v>30</v>
      </c>
      <c r="B77" s="186" t="s">
        <v>2681</v>
      </c>
      <c r="C77" s="187" t="s">
        <v>31</v>
      </c>
      <c r="D77" s="188" t="s">
        <v>2713</v>
      </c>
      <c r="E77" s="189">
        <v>37761</v>
      </c>
      <c r="F77" s="189">
        <v>37881</v>
      </c>
      <c r="G77" s="164">
        <f t="shared" si="2"/>
        <v>4</v>
      </c>
      <c r="H77" s="194" t="s">
        <v>2750</v>
      </c>
      <c r="I77" s="188" t="s">
        <v>208</v>
      </c>
      <c r="J77" s="188" t="s">
        <v>210</v>
      </c>
      <c r="K77" s="192">
        <v>6850800</v>
      </c>
      <c r="L77" s="118"/>
      <c r="M77" s="112"/>
      <c r="N77" s="187" t="s">
        <v>27</v>
      </c>
      <c r="O77" s="187" t="s">
        <v>1148</v>
      </c>
      <c r="P77" s="80"/>
    </row>
    <row r="78" spans="1:16" s="7" customFormat="1" ht="24.75" customHeight="1" outlineLevel="1" thickBot="1" x14ac:dyDescent="0.3">
      <c r="A78" s="136">
        <v>31</v>
      </c>
      <c r="B78" s="186" t="s">
        <v>2687</v>
      </c>
      <c r="C78" s="187" t="s">
        <v>32</v>
      </c>
      <c r="D78" s="188" t="s">
        <v>2712</v>
      </c>
      <c r="E78" s="189">
        <v>41908</v>
      </c>
      <c r="F78" s="189">
        <v>43246</v>
      </c>
      <c r="G78" s="164">
        <f t="shared" si="2"/>
        <v>44.6</v>
      </c>
      <c r="H78" s="194" t="s">
        <v>2749</v>
      </c>
      <c r="I78" s="188" t="s">
        <v>163</v>
      </c>
      <c r="J78" s="188" t="s">
        <v>175</v>
      </c>
      <c r="K78" s="192">
        <v>2304630405</v>
      </c>
      <c r="L78" s="118"/>
      <c r="M78" s="112"/>
      <c r="N78" s="187" t="s">
        <v>27</v>
      </c>
      <c r="O78" s="187" t="s">
        <v>1148</v>
      </c>
      <c r="P78" s="80"/>
    </row>
    <row r="79" spans="1:16" s="7" customFormat="1" ht="24.75" customHeight="1" outlineLevel="1" thickBot="1" x14ac:dyDescent="0.3">
      <c r="A79" s="136">
        <v>32</v>
      </c>
      <c r="B79" s="186" t="s">
        <v>2687</v>
      </c>
      <c r="C79" s="187" t="s">
        <v>32</v>
      </c>
      <c r="D79" s="188" t="s">
        <v>2712</v>
      </c>
      <c r="E79" s="189">
        <v>41908</v>
      </c>
      <c r="F79" s="189">
        <v>43246</v>
      </c>
      <c r="G79" s="164">
        <f t="shared" si="2"/>
        <v>44.6</v>
      </c>
      <c r="H79" s="194" t="s">
        <v>2749</v>
      </c>
      <c r="I79" s="188" t="s">
        <v>163</v>
      </c>
      <c r="J79" s="188" t="s">
        <v>186</v>
      </c>
      <c r="K79" s="192">
        <v>2304630405</v>
      </c>
      <c r="L79" s="118"/>
      <c r="M79" s="112"/>
      <c r="N79" s="187" t="s">
        <v>27</v>
      </c>
      <c r="O79" s="187" t="s">
        <v>1148</v>
      </c>
      <c r="P79" s="80"/>
    </row>
    <row r="80" spans="1:16" s="7" customFormat="1" ht="24.75" customHeight="1" outlineLevel="1" thickBot="1" x14ac:dyDescent="0.3">
      <c r="A80" s="136">
        <v>33</v>
      </c>
      <c r="B80" s="186" t="s">
        <v>2687</v>
      </c>
      <c r="C80" s="187" t="s">
        <v>32</v>
      </c>
      <c r="D80" s="188" t="s">
        <v>2712</v>
      </c>
      <c r="E80" s="189">
        <v>41908</v>
      </c>
      <c r="F80" s="189">
        <v>43246</v>
      </c>
      <c r="G80" s="164">
        <f t="shared" si="2"/>
        <v>44.6</v>
      </c>
      <c r="H80" s="194" t="s">
        <v>2749</v>
      </c>
      <c r="I80" s="188" t="s">
        <v>208</v>
      </c>
      <c r="J80" s="188" t="s">
        <v>210</v>
      </c>
      <c r="K80" s="192">
        <v>2304630405</v>
      </c>
      <c r="L80" s="118"/>
      <c r="M80" s="112"/>
      <c r="N80" s="187" t="s">
        <v>27</v>
      </c>
      <c r="O80" s="187" t="s">
        <v>1148</v>
      </c>
      <c r="P80" s="80"/>
    </row>
    <row r="81" spans="1:16" s="7" customFormat="1" ht="24.75" customHeight="1" outlineLevel="1" thickBot="1" x14ac:dyDescent="0.3">
      <c r="A81" s="136">
        <v>34</v>
      </c>
      <c r="B81" s="186" t="s">
        <v>2687</v>
      </c>
      <c r="C81" s="187" t="s">
        <v>32</v>
      </c>
      <c r="D81" s="188" t="s">
        <v>2712</v>
      </c>
      <c r="E81" s="189">
        <v>41908</v>
      </c>
      <c r="F81" s="189">
        <v>43246</v>
      </c>
      <c r="G81" s="164">
        <f t="shared" si="2"/>
        <v>44.6</v>
      </c>
      <c r="H81" s="194" t="s">
        <v>2749</v>
      </c>
      <c r="I81" s="188" t="s">
        <v>208</v>
      </c>
      <c r="J81" s="188" t="s">
        <v>214</v>
      </c>
      <c r="K81" s="192">
        <v>2304630405</v>
      </c>
      <c r="L81" s="118"/>
      <c r="M81" s="112"/>
      <c r="N81" s="187" t="s">
        <v>27</v>
      </c>
      <c r="O81" s="187" t="s">
        <v>1148</v>
      </c>
      <c r="P81" s="80"/>
    </row>
    <row r="82" spans="1:16" s="7" customFormat="1" ht="24.75" customHeight="1" outlineLevel="1" thickBot="1" x14ac:dyDescent="0.3">
      <c r="A82" s="136">
        <v>35</v>
      </c>
      <c r="B82" s="186" t="s">
        <v>2687</v>
      </c>
      <c r="C82" s="187" t="s">
        <v>32</v>
      </c>
      <c r="D82" s="188" t="s">
        <v>2712</v>
      </c>
      <c r="E82" s="189">
        <v>41908</v>
      </c>
      <c r="F82" s="189">
        <v>43246</v>
      </c>
      <c r="G82" s="164">
        <f t="shared" si="2"/>
        <v>44.6</v>
      </c>
      <c r="H82" s="194" t="s">
        <v>2749</v>
      </c>
      <c r="I82" s="188" t="s">
        <v>208</v>
      </c>
      <c r="J82" s="188" t="s">
        <v>251</v>
      </c>
      <c r="K82" s="192">
        <v>2304630405</v>
      </c>
      <c r="L82" s="118"/>
      <c r="M82" s="112"/>
      <c r="N82" s="187" t="s">
        <v>27</v>
      </c>
      <c r="O82" s="187" t="s">
        <v>1148</v>
      </c>
      <c r="P82" s="80"/>
    </row>
    <row r="83" spans="1:16" s="7" customFormat="1" ht="24.75" customHeight="1" outlineLevel="1" thickBot="1" x14ac:dyDescent="0.3">
      <c r="A83" s="136">
        <v>36</v>
      </c>
      <c r="B83" s="186" t="s">
        <v>2687</v>
      </c>
      <c r="C83" s="187" t="s">
        <v>32</v>
      </c>
      <c r="D83" s="188" t="s">
        <v>2712</v>
      </c>
      <c r="E83" s="189">
        <v>41908</v>
      </c>
      <c r="F83" s="189">
        <v>43246</v>
      </c>
      <c r="G83" s="164">
        <f t="shared" si="2"/>
        <v>44.6</v>
      </c>
      <c r="H83" s="194" t="s">
        <v>2749</v>
      </c>
      <c r="I83" s="188" t="s">
        <v>208</v>
      </c>
      <c r="J83" s="188" t="s">
        <v>217</v>
      </c>
      <c r="K83" s="192">
        <v>2304630405</v>
      </c>
      <c r="L83" s="65"/>
      <c r="M83" s="66"/>
      <c r="N83" s="187" t="s">
        <v>27</v>
      </c>
      <c r="O83" s="187" t="s">
        <v>1148</v>
      </c>
      <c r="P83" s="80"/>
    </row>
    <row r="84" spans="1:16" s="7" customFormat="1" ht="24.75" customHeight="1" outlineLevel="1" thickBot="1" x14ac:dyDescent="0.3">
      <c r="A84" s="136">
        <v>37</v>
      </c>
      <c r="B84" s="186" t="s">
        <v>2687</v>
      </c>
      <c r="C84" s="187" t="s">
        <v>32</v>
      </c>
      <c r="D84" s="188" t="s">
        <v>2712</v>
      </c>
      <c r="E84" s="189">
        <v>41908</v>
      </c>
      <c r="F84" s="189">
        <v>43246</v>
      </c>
      <c r="G84" s="164">
        <f t="shared" si="2"/>
        <v>44.6</v>
      </c>
      <c r="H84" s="194" t="s">
        <v>2749</v>
      </c>
      <c r="I84" s="188" t="s">
        <v>208</v>
      </c>
      <c r="J84" s="188" t="s">
        <v>237</v>
      </c>
      <c r="K84" s="192">
        <v>2304630405</v>
      </c>
      <c r="L84" s="65"/>
      <c r="M84" s="66"/>
      <c r="N84" s="187" t="s">
        <v>27</v>
      </c>
      <c r="O84" s="187" t="s">
        <v>1148</v>
      </c>
      <c r="P84" s="80"/>
    </row>
    <row r="85" spans="1:16" s="7" customFormat="1" ht="24.75" customHeight="1" outlineLevel="1" thickBot="1" x14ac:dyDescent="0.3">
      <c r="A85" s="136">
        <v>38</v>
      </c>
      <c r="B85" s="186" t="s">
        <v>2687</v>
      </c>
      <c r="C85" s="187" t="s">
        <v>32</v>
      </c>
      <c r="D85" s="188" t="s">
        <v>2712</v>
      </c>
      <c r="E85" s="189">
        <v>41908</v>
      </c>
      <c r="F85" s="189">
        <v>43246</v>
      </c>
      <c r="G85" s="164">
        <f t="shared" si="2"/>
        <v>44.6</v>
      </c>
      <c r="H85" s="194" t="s">
        <v>2749</v>
      </c>
      <c r="I85" s="188" t="s">
        <v>208</v>
      </c>
      <c r="J85" s="188" t="s">
        <v>248</v>
      </c>
      <c r="K85" s="192">
        <v>2304630405</v>
      </c>
      <c r="L85" s="65"/>
      <c r="M85" s="66"/>
      <c r="N85" s="187" t="s">
        <v>27</v>
      </c>
      <c r="O85" s="187" t="s">
        <v>1148</v>
      </c>
      <c r="P85" s="80"/>
    </row>
    <row r="86" spans="1:16" s="7" customFormat="1" ht="24.75" customHeight="1" outlineLevel="1" thickBot="1" x14ac:dyDescent="0.3">
      <c r="A86" s="136">
        <v>39</v>
      </c>
      <c r="B86" s="186" t="s">
        <v>2687</v>
      </c>
      <c r="C86" s="187" t="s">
        <v>32</v>
      </c>
      <c r="D86" s="188" t="s">
        <v>2712</v>
      </c>
      <c r="E86" s="189">
        <v>41908</v>
      </c>
      <c r="F86" s="189">
        <v>43246</v>
      </c>
      <c r="G86" s="164">
        <f t="shared" si="2"/>
        <v>44.6</v>
      </c>
      <c r="H86" s="194" t="s">
        <v>2749</v>
      </c>
      <c r="I86" s="188" t="s">
        <v>208</v>
      </c>
      <c r="J86" s="188" t="s">
        <v>227</v>
      </c>
      <c r="K86" s="192">
        <v>2304630405</v>
      </c>
      <c r="L86" s="65"/>
      <c r="M86" s="66"/>
      <c r="N86" s="187" t="s">
        <v>27</v>
      </c>
      <c r="O86" s="187" t="s">
        <v>1148</v>
      </c>
      <c r="P86" s="80"/>
    </row>
    <row r="87" spans="1:16" s="7" customFormat="1" ht="24.75" customHeight="1" outlineLevel="1" thickBot="1" x14ac:dyDescent="0.3">
      <c r="A87" s="136">
        <v>40</v>
      </c>
      <c r="B87" s="186" t="s">
        <v>2687</v>
      </c>
      <c r="C87" s="187" t="s">
        <v>32</v>
      </c>
      <c r="D87" s="188" t="s">
        <v>2712</v>
      </c>
      <c r="E87" s="189">
        <v>41908</v>
      </c>
      <c r="F87" s="189">
        <v>43246</v>
      </c>
      <c r="G87" s="164">
        <f t="shared" si="2"/>
        <v>44.6</v>
      </c>
      <c r="H87" s="194" t="s">
        <v>2749</v>
      </c>
      <c r="I87" s="188" t="s">
        <v>208</v>
      </c>
      <c r="J87" s="188" t="s">
        <v>252</v>
      </c>
      <c r="K87" s="192">
        <v>2304630405</v>
      </c>
      <c r="L87" s="65"/>
      <c r="M87" s="66"/>
      <c r="N87" s="187" t="s">
        <v>27</v>
      </c>
      <c r="O87" s="187" t="s">
        <v>1148</v>
      </c>
      <c r="P87" s="80"/>
    </row>
    <row r="88" spans="1:16" s="7" customFormat="1" ht="24.75" customHeight="1" outlineLevel="1" thickBot="1" x14ac:dyDescent="0.3">
      <c r="A88" s="135">
        <v>41</v>
      </c>
      <c r="B88" s="186" t="s">
        <v>2687</v>
      </c>
      <c r="C88" s="187" t="s">
        <v>32</v>
      </c>
      <c r="D88" s="188" t="s">
        <v>2712</v>
      </c>
      <c r="E88" s="189">
        <v>41908</v>
      </c>
      <c r="F88" s="189">
        <v>43246</v>
      </c>
      <c r="G88" s="164">
        <f t="shared" si="2"/>
        <v>44.6</v>
      </c>
      <c r="H88" s="194" t="s">
        <v>2749</v>
      </c>
      <c r="I88" s="188" t="s">
        <v>208</v>
      </c>
      <c r="J88" s="188" t="s">
        <v>244</v>
      </c>
      <c r="K88" s="192">
        <v>2304630405</v>
      </c>
      <c r="L88" s="65"/>
      <c r="M88" s="66"/>
      <c r="N88" s="187" t="s">
        <v>27</v>
      </c>
      <c r="O88" s="187" t="s">
        <v>1148</v>
      </c>
      <c r="P88" s="80"/>
    </row>
    <row r="89" spans="1:16" s="7" customFormat="1" ht="24.75" customHeight="1" outlineLevel="1" thickBot="1" x14ac:dyDescent="0.3">
      <c r="A89" s="135">
        <v>42</v>
      </c>
      <c r="B89" s="186" t="s">
        <v>2687</v>
      </c>
      <c r="C89" s="187" t="s">
        <v>32</v>
      </c>
      <c r="D89" s="188" t="s">
        <v>2712</v>
      </c>
      <c r="E89" s="189">
        <v>41908</v>
      </c>
      <c r="F89" s="189">
        <v>43246</v>
      </c>
      <c r="G89" s="164">
        <f t="shared" si="2"/>
        <v>44.6</v>
      </c>
      <c r="H89" s="194" t="s">
        <v>2749</v>
      </c>
      <c r="I89" s="188" t="s">
        <v>208</v>
      </c>
      <c r="J89" s="188" t="s">
        <v>245</v>
      </c>
      <c r="K89" s="192">
        <v>2304630405</v>
      </c>
      <c r="L89" s="65"/>
      <c r="M89" s="66"/>
      <c r="N89" s="187" t="s">
        <v>27</v>
      </c>
      <c r="O89" s="187" t="s">
        <v>1148</v>
      </c>
      <c r="P89" s="80"/>
    </row>
    <row r="90" spans="1:16" s="7" customFormat="1" ht="24.75" customHeight="1" outlineLevel="1" thickBot="1" x14ac:dyDescent="0.3">
      <c r="A90" s="135">
        <v>43</v>
      </c>
      <c r="B90" s="186" t="s">
        <v>2681</v>
      </c>
      <c r="C90" s="187" t="s">
        <v>31</v>
      </c>
      <c r="D90" s="188" t="s">
        <v>2714</v>
      </c>
      <c r="E90" s="189">
        <v>41944</v>
      </c>
      <c r="F90" s="189">
        <v>41988</v>
      </c>
      <c r="G90" s="164">
        <f t="shared" si="2"/>
        <v>1.4666666666666666</v>
      </c>
      <c r="H90" s="194" t="s">
        <v>2743</v>
      </c>
      <c r="I90" s="188" t="s">
        <v>208</v>
      </c>
      <c r="J90" s="188" t="s">
        <v>210</v>
      </c>
      <c r="K90" s="192">
        <v>152534000</v>
      </c>
      <c r="L90" s="65"/>
      <c r="M90" s="66"/>
      <c r="N90" s="187" t="s">
        <v>1151</v>
      </c>
      <c r="O90" s="187" t="s">
        <v>1148</v>
      </c>
      <c r="P90" s="80"/>
    </row>
    <row r="91" spans="1:16" s="7" customFormat="1" ht="24.75" customHeight="1" outlineLevel="1" thickBot="1" x14ac:dyDescent="0.3">
      <c r="A91" s="135">
        <v>44</v>
      </c>
      <c r="B91" s="186" t="s">
        <v>2681</v>
      </c>
      <c r="C91" s="187" t="s">
        <v>31</v>
      </c>
      <c r="D91" s="188" t="s">
        <v>2715</v>
      </c>
      <c r="E91" s="189">
        <v>42675</v>
      </c>
      <c r="F91" s="189">
        <v>42719</v>
      </c>
      <c r="G91" s="164">
        <f t="shared" si="2"/>
        <v>1.4666666666666666</v>
      </c>
      <c r="H91" s="194" t="s">
        <v>2751</v>
      </c>
      <c r="I91" s="188" t="s">
        <v>208</v>
      </c>
      <c r="J91" s="188" t="s">
        <v>210</v>
      </c>
      <c r="K91" s="192">
        <v>118734750</v>
      </c>
      <c r="L91" s="65"/>
      <c r="M91" s="66"/>
      <c r="N91" s="187" t="s">
        <v>27</v>
      </c>
      <c r="O91" s="187" t="s">
        <v>1148</v>
      </c>
      <c r="P91" s="80"/>
    </row>
    <row r="92" spans="1:16" s="7" customFormat="1" ht="24.75" customHeight="1" outlineLevel="1" thickBot="1" x14ac:dyDescent="0.3">
      <c r="A92" s="136">
        <v>45</v>
      </c>
      <c r="B92" s="186" t="s">
        <v>2681</v>
      </c>
      <c r="C92" s="187" t="s">
        <v>31</v>
      </c>
      <c r="D92" s="188" t="s">
        <v>2716</v>
      </c>
      <c r="E92" s="189">
        <v>42675</v>
      </c>
      <c r="F92" s="189">
        <v>42719</v>
      </c>
      <c r="G92" s="164">
        <f t="shared" si="2"/>
        <v>1.4666666666666666</v>
      </c>
      <c r="H92" s="194" t="s">
        <v>2752</v>
      </c>
      <c r="I92" s="188" t="s">
        <v>208</v>
      </c>
      <c r="J92" s="188" t="s">
        <v>210</v>
      </c>
      <c r="K92" s="192">
        <v>367809750</v>
      </c>
      <c r="L92" s="65"/>
      <c r="M92" s="66"/>
      <c r="N92" s="187" t="s">
        <v>27</v>
      </c>
      <c r="O92" s="187" t="s">
        <v>1148</v>
      </c>
      <c r="P92" s="80"/>
    </row>
    <row r="93" spans="1:16" s="7" customFormat="1" ht="24.75" customHeight="1" outlineLevel="1" thickBot="1" x14ac:dyDescent="0.3">
      <c r="A93" s="136">
        <v>46</v>
      </c>
      <c r="B93" s="186" t="s">
        <v>2681</v>
      </c>
      <c r="C93" s="187" t="s">
        <v>31</v>
      </c>
      <c r="D93" s="188" t="s">
        <v>2717</v>
      </c>
      <c r="E93" s="189">
        <v>42720</v>
      </c>
      <c r="F93" s="189">
        <v>43084</v>
      </c>
      <c r="G93" s="164">
        <f t="shared" si="2"/>
        <v>12.133333333333333</v>
      </c>
      <c r="H93" s="194" t="s">
        <v>2753</v>
      </c>
      <c r="I93" s="188" t="s">
        <v>208</v>
      </c>
      <c r="J93" s="188" t="s">
        <v>210</v>
      </c>
      <c r="K93" s="192">
        <v>569950590</v>
      </c>
      <c r="L93" s="65"/>
      <c r="M93" s="66"/>
      <c r="N93" s="187" t="s">
        <v>27</v>
      </c>
      <c r="O93" s="187" t="s">
        <v>1148</v>
      </c>
      <c r="P93" s="80"/>
    </row>
    <row r="94" spans="1:16" s="7" customFormat="1" ht="24.75" customHeight="1" outlineLevel="1" thickBot="1" x14ac:dyDescent="0.3">
      <c r="A94" s="136">
        <v>47</v>
      </c>
      <c r="B94" s="186" t="s">
        <v>2681</v>
      </c>
      <c r="C94" s="187" t="s">
        <v>31</v>
      </c>
      <c r="D94" s="188" t="s">
        <v>2718</v>
      </c>
      <c r="E94" s="189">
        <v>42720</v>
      </c>
      <c r="F94" s="189">
        <v>43084</v>
      </c>
      <c r="G94" s="164">
        <f t="shared" si="2"/>
        <v>12.133333333333333</v>
      </c>
      <c r="H94" s="194" t="s">
        <v>2752</v>
      </c>
      <c r="I94" s="188" t="s">
        <v>208</v>
      </c>
      <c r="J94" s="188" t="s">
        <v>210</v>
      </c>
      <c r="K94" s="192">
        <v>1968872915</v>
      </c>
      <c r="L94" s="65"/>
      <c r="M94" s="66"/>
      <c r="N94" s="187" t="s">
        <v>27</v>
      </c>
      <c r="O94" s="187" t="s">
        <v>1148</v>
      </c>
      <c r="P94" s="80"/>
    </row>
    <row r="95" spans="1:16" s="7" customFormat="1" ht="24.75" customHeight="1" outlineLevel="1" thickBot="1" x14ac:dyDescent="0.3">
      <c r="A95" s="136">
        <v>48</v>
      </c>
      <c r="B95" s="186" t="s">
        <v>2681</v>
      </c>
      <c r="C95" s="187" t="s">
        <v>31</v>
      </c>
      <c r="D95" s="188" t="s">
        <v>2719</v>
      </c>
      <c r="E95" s="189">
        <v>43054</v>
      </c>
      <c r="F95" s="189">
        <v>43312</v>
      </c>
      <c r="G95" s="164">
        <f t="shared" si="2"/>
        <v>8.6</v>
      </c>
      <c r="H95" s="194" t="s">
        <v>2754</v>
      </c>
      <c r="I95" s="188" t="s">
        <v>208</v>
      </c>
      <c r="J95" s="188" t="s">
        <v>210</v>
      </c>
      <c r="K95" s="192">
        <v>905119200</v>
      </c>
      <c r="L95" s="65"/>
      <c r="M95" s="66"/>
      <c r="N95" s="187" t="s">
        <v>27</v>
      </c>
      <c r="O95" s="187" t="s">
        <v>1148</v>
      </c>
      <c r="P95" s="80"/>
    </row>
    <row r="96" spans="1:16" s="7" customFormat="1" ht="24.75" customHeight="1" outlineLevel="1" thickBot="1" x14ac:dyDescent="0.3">
      <c r="A96" s="136">
        <v>49</v>
      </c>
      <c r="B96" s="186" t="s">
        <v>2681</v>
      </c>
      <c r="C96" s="187" t="s">
        <v>31</v>
      </c>
      <c r="D96" s="188" t="s">
        <v>2720</v>
      </c>
      <c r="E96" s="189">
        <v>43085</v>
      </c>
      <c r="F96" s="189">
        <v>43312</v>
      </c>
      <c r="G96" s="164">
        <f t="shared" si="2"/>
        <v>7.5666666666666664</v>
      </c>
      <c r="H96" s="194" t="s">
        <v>2755</v>
      </c>
      <c r="I96" s="188" t="s">
        <v>208</v>
      </c>
      <c r="J96" s="188" t="s">
        <v>210</v>
      </c>
      <c r="K96" s="192">
        <v>2007128800</v>
      </c>
      <c r="L96" s="65"/>
      <c r="M96" s="66"/>
      <c r="N96" s="187" t="s">
        <v>27</v>
      </c>
      <c r="O96" s="187" t="s">
        <v>1148</v>
      </c>
      <c r="P96" s="80"/>
    </row>
    <row r="97" spans="1:16" s="7" customFormat="1" ht="24.75" customHeight="1" outlineLevel="1" thickBot="1" x14ac:dyDescent="0.3">
      <c r="A97" s="136">
        <v>50</v>
      </c>
      <c r="B97" s="186" t="s">
        <v>2681</v>
      </c>
      <c r="C97" s="187" t="s">
        <v>31</v>
      </c>
      <c r="D97" s="188" t="s">
        <v>2721</v>
      </c>
      <c r="E97" s="189">
        <v>43329</v>
      </c>
      <c r="F97" s="189">
        <v>43404</v>
      </c>
      <c r="G97" s="164">
        <f t="shared" si="2"/>
        <v>2.5</v>
      </c>
      <c r="H97" s="194" t="s">
        <v>2756</v>
      </c>
      <c r="I97" s="188" t="s">
        <v>208</v>
      </c>
      <c r="J97" s="188" t="s">
        <v>211</v>
      </c>
      <c r="K97" s="192">
        <v>299430058</v>
      </c>
      <c r="L97" s="65"/>
      <c r="M97" s="66"/>
      <c r="N97" s="187" t="s">
        <v>2639</v>
      </c>
      <c r="O97" s="187" t="s">
        <v>1148</v>
      </c>
      <c r="P97" s="80"/>
    </row>
    <row r="98" spans="1:16" s="7" customFormat="1" ht="24.75" customHeight="1" outlineLevel="1" thickBot="1" x14ac:dyDescent="0.3">
      <c r="A98" s="136">
        <v>51</v>
      </c>
      <c r="B98" s="186" t="s">
        <v>2681</v>
      </c>
      <c r="C98" s="187" t="s">
        <v>31</v>
      </c>
      <c r="D98" s="188" t="s">
        <v>2721</v>
      </c>
      <c r="E98" s="189">
        <v>43327</v>
      </c>
      <c r="F98" s="189">
        <v>43404</v>
      </c>
      <c r="G98" s="164">
        <f t="shared" si="2"/>
        <v>2.5666666666666669</v>
      </c>
      <c r="H98" s="194" t="s">
        <v>2756</v>
      </c>
      <c r="I98" s="188" t="s">
        <v>208</v>
      </c>
      <c r="J98" s="188" t="s">
        <v>234</v>
      </c>
      <c r="K98" s="192">
        <v>299430058</v>
      </c>
      <c r="L98" s="65"/>
      <c r="M98" s="66"/>
      <c r="N98" s="187" t="s">
        <v>2639</v>
      </c>
      <c r="O98" s="187" t="s">
        <v>1148</v>
      </c>
      <c r="P98" s="80"/>
    </row>
    <row r="99" spans="1:16" s="7" customFormat="1" ht="24.75" customHeight="1" outlineLevel="1" thickBot="1" x14ac:dyDescent="0.3">
      <c r="A99" s="136">
        <v>52</v>
      </c>
      <c r="B99" s="186" t="s">
        <v>2681</v>
      </c>
      <c r="C99" s="187" t="s">
        <v>31</v>
      </c>
      <c r="D99" s="188" t="s">
        <v>2721</v>
      </c>
      <c r="E99" s="189">
        <v>43327</v>
      </c>
      <c r="F99" s="189">
        <v>43404</v>
      </c>
      <c r="G99" s="164">
        <f t="shared" si="2"/>
        <v>2.5666666666666669</v>
      </c>
      <c r="H99" s="194" t="s">
        <v>2756</v>
      </c>
      <c r="I99" s="188" t="s">
        <v>208</v>
      </c>
      <c r="J99" s="188" t="s">
        <v>230</v>
      </c>
      <c r="K99" s="192">
        <v>299430058</v>
      </c>
      <c r="L99" s="65"/>
      <c r="M99" s="66"/>
      <c r="N99" s="187" t="s">
        <v>2639</v>
      </c>
      <c r="O99" s="187" t="s">
        <v>1148</v>
      </c>
      <c r="P99" s="80"/>
    </row>
    <row r="100" spans="1:16" s="7" customFormat="1" ht="24.75" customHeight="1" outlineLevel="1" thickBot="1" x14ac:dyDescent="0.3">
      <c r="A100" s="136">
        <v>53</v>
      </c>
      <c r="B100" s="186" t="s">
        <v>2681</v>
      </c>
      <c r="C100" s="187" t="s">
        <v>31</v>
      </c>
      <c r="D100" s="188" t="s">
        <v>2721</v>
      </c>
      <c r="E100" s="189">
        <v>43327</v>
      </c>
      <c r="F100" s="189">
        <v>43404</v>
      </c>
      <c r="G100" s="164">
        <f t="shared" si="2"/>
        <v>2.5666666666666669</v>
      </c>
      <c r="H100" s="194" t="s">
        <v>2756</v>
      </c>
      <c r="I100" s="188" t="s">
        <v>208</v>
      </c>
      <c r="J100" s="188" t="s">
        <v>235</v>
      </c>
      <c r="K100" s="192">
        <v>299430058</v>
      </c>
      <c r="L100" s="65"/>
      <c r="M100" s="66"/>
      <c r="N100" s="187" t="s">
        <v>2639</v>
      </c>
      <c r="O100" s="187" t="s">
        <v>1148</v>
      </c>
      <c r="P100" s="80"/>
    </row>
    <row r="101" spans="1:16" s="7" customFormat="1" ht="24.75" customHeight="1" outlineLevel="1" thickBot="1" x14ac:dyDescent="0.3">
      <c r="A101" s="136">
        <v>54</v>
      </c>
      <c r="B101" s="186" t="s">
        <v>2681</v>
      </c>
      <c r="C101" s="187" t="s">
        <v>31</v>
      </c>
      <c r="D101" s="188" t="s">
        <v>2721</v>
      </c>
      <c r="E101" s="189">
        <v>43327</v>
      </c>
      <c r="F101" s="189">
        <v>43404</v>
      </c>
      <c r="G101" s="164">
        <f t="shared" si="2"/>
        <v>2.5666666666666669</v>
      </c>
      <c r="H101" s="194" t="s">
        <v>2756</v>
      </c>
      <c r="I101" s="188" t="s">
        <v>208</v>
      </c>
      <c r="J101" s="188" t="s">
        <v>236</v>
      </c>
      <c r="K101" s="192">
        <v>299430058</v>
      </c>
      <c r="L101" s="65"/>
      <c r="M101" s="66"/>
      <c r="N101" s="187" t="s">
        <v>2639</v>
      </c>
      <c r="O101" s="187" t="s">
        <v>1148</v>
      </c>
      <c r="P101" s="80"/>
    </row>
    <row r="102" spans="1:16" s="7" customFormat="1" ht="24.75" customHeight="1" outlineLevel="1" thickBot="1" x14ac:dyDescent="0.3">
      <c r="A102" s="136">
        <v>55</v>
      </c>
      <c r="B102" s="186" t="s">
        <v>2681</v>
      </c>
      <c r="C102" s="187" t="s">
        <v>31</v>
      </c>
      <c r="D102" s="188" t="s">
        <v>2721</v>
      </c>
      <c r="E102" s="189">
        <v>43327</v>
      </c>
      <c r="F102" s="189">
        <v>43404</v>
      </c>
      <c r="G102" s="164">
        <f t="shared" si="2"/>
        <v>2.5666666666666669</v>
      </c>
      <c r="H102" s="194" t="s">
        <v>2756</v>
      </c>
      <c r="I102" s="188" t="s">
        <v>208</v>
      </c>
      <c r="J102" s="188" t="s">
        <v>232</v>
      </c>
      <c r="K102" s="192">
        <v>299430058</v>
      </c>
      <c r="L102" s="65"/>
      <c r="M102" s="66"/>
      <c r="N102" s="187" t="s">
        <v>2639</v>
      </c>
      <c r="O102" s="187" t="s">
        <v>1148</v>
      </c>
      <c r="P102" s="80"/>
    </row>
    <row r="103" spans="1:16" s="7" customFormat="1" ht="24.75" customHeight="1" outlineLevel="1" thickBot="1" x14ac:dyDescent="0.3">
      <c r="A103" s="136">
        <v>56</v>
      </c>
      <c r="B103" s="186" t="s">
        <v>2681</v>
      </c>
      <c r="C103" s="187" t="s">
        <v>31</v>
      </c>
      <c r="D103" s="188" t="s">
        <v>2721</v>
      </c>
      <c r="E103" s="189">
        <v>43327</v>
      </c>
      <c r="F103" s="189">
        <v>43404</v>
      </c>
      <c r="G103" s="164">
        <f t="shared" si="2"/>
        <v>2.5666666666666669</v>
      </c>
      <c r="H103" s="194" t="s">
        <v>2756</v>
      </c>
      <c r="I103" s="188" t="s">
        <v>208</v>
      </c>
      <c r="J103" s="188" t="s">
        <v>243</v>
      </c>
      <c r="K103" s="192">
        <v>299430058</v>
      </c>
      <c r="L103" s="65"/>
      <c r="M103" s="66"/>
      <c r="N103" s="187" t="s">
        <v>2639</v>
      </c>
      <c r="O103" s="187" t="s">
        <v>1148</v>
      </c>
      <c r="P103" s="80"/>
    </row>
    <row r="104" spans="1:16" s="7" customFormat="1" ht="24.75" customHeight="1" outlineLevel="1" thickBot="1" x14ac:dyDescent="0.3">
      <c r="A104" s="136">
        <v>57</v>
      </c>
      <c r="B104" s="186" t="s">
        <v>2681</v>
      </c>
      <c r="C104" s="187" t="s">
        <v>31</v>
      </c>
      <c r="D104" s="188" t="s">
        <v>2722</v>
      </c>
      <c r="E104" s="189">
        <v>43313</v>
      </c>
      <c r="F104" s="189">
        <v>43404</v>
      </c>
      <c r="G104" s="164">
        <f t="shared" si="2"/>
        <v>3.0333333333333332</v>
      </c>
      <c r="H104" s="194" t="s">
        <v>2757</v>
      </c>
      <c r="I104" s="188" t="s">
        <v>208</v>
      </c>
      <c r="J104" s="188" t="s">
        <v>210</v>
      </c>
      <c r="K104" s="192">
        <v>972758036</v>
      </c>
      <c r="L104" s="65"/>
      <c r="M104" s="66"/>
      <c r="N104" s="187" t="s">
        <v>27</v>
      </c>
      <c r="O104" s="187" t="s">
        <v>1148</v>
      </c>
      <c r="P104" s="80"/>
    </row>
    <row r="105" spans="1:16" s="7" customFormat="1" ht="24.75" customHeight="1" outlineLevel="1" thickBot="1" x14ac:dyDescent="0.3">
      <c r="A105" s="136">
        <v>58</v>
      </c>
      <c r="B105" s="186" t="s">
        <v>2681</v>
      </c>
      <c r="C105" s="187" t="s">
        <v>31</v>
      </c>
      <c r="D105" s="188" t="s">
        <v>2723</v>
      </c>
      <c r="E105" s="189">
        <v>43313</v>
      </c>
      <c r="F105" s="189">
        <v>43404</v>
      </c>
      <c r="G105" s="164">
        <f t="shared" si="2"/>
        <v>3.0333333333333332</v>
      </c>
      <c r="H105" s="194" t="s">
        <v>2757</v>
      </c>
      <c r="I105" s="188" t="s">
        <v>208</v>
      </c>
      <c r="J105" s="188" t="s">
        <v>210</v>
      </c>
      <c r="K105" s="192">
        <v>678965040</v>
      </c>
      <c r="L105" s="65"/>
      <c r="M105" s="66"/>
      <c r="N105" s="187" t="s">
        <v>2639</v>
      </c>
      <c r="O105" s="187" t="s">
        <v>1148</v>
      </c>
      <c r="P105" s="80"/>
    </row>
    <row r="106" spans="1:16" s="7" customFormat="1" ht="24.75" customHeight="1" outlineLevel="1" thickBot="1" x14ac:dyDescent="0.3">
      <c r="A106" s="136">
        <v>59</v>
      </c>
      <c r="B106" s="186" t="s">
        <v>2681</v>
      </c>
      <c r="C106" s="187" t="s">
        <v>31</v>
      </c>
      <c r="D106" s="188" t="s">
        <v>2724</v>
      </c>
      <c r="E106" s="189">
        <v>43405</v>
      </c>
      <c r="F106" s="189">
        <v>43441</v>
      </c>
      <c r="G106" s="164">
        <f t="shared" si="2"/>
        <v>1.2</v>
      </c>
      <c r="H106" s="194" t="s">
        <v>2744</v>
      </c>
      <c r="I106" s="188" t="s">
        <v>208</v>
      </c>
      <c r="J106" s="188" t="s">
        <v>246</v>
      </c>
      <c r="K106" s="192">
        <v>233206943</v>
      </c>
      <c r="L106" s="65"/>
      <c r="M106" s="66"/>
      <c r="N106" s="187" t="s">
        <v>2639</v>
      </c>
      <c r="O106" s="187" t="s">
        <v>1148</v>
      </c>
      <c r="P106" s="80"/>
    </row>
    <row r="107" spans="1:16" s="7" customFormat="1" ht="24.75" customHeight="1" outlineLevel="1" thickBot="1" x14ac:dyDescent="0.3">
      <c r="A107" s="136">
        <v>60</v>
      </c>
      <c r="B107" s="186" t="s">
        <v>2681</v>
      </c>
      <c r="C107" s="187" t="s">
        <v>31</v>
      </c>
      <c r="D107" s="188" t="s">
        <v>2724</v>
      </c>
      <c r="E107" s="189">
        <v>43405</v>
      </c>
      <c r="F107" s="189">
        <v>43441</v>
      </c>
      <c r="G107" s="164">
        <f t="shared" si="2"/>
        <v>1.2</v>
      </c>
      <c r="H107" s="194" t="s">
        <v>2744</v>
      </c>
      <c r="I107" s="188" t="s">
        <v>208</v>
      </c>
      <c r="J107" s="188" t="s">
        <v>213</v>
      </c>
      <c r="K107" s="192">
        <v>233206943</v>
      </c>
      <c r="L107" s="65"/>
      <c r="M107" s="66"/>
      <c r="N107" s="187" t="s">
        <v>2639</v>
      </c>
      <c r="O107" s="187" t="s">
        <v>1148</v>
      </c>
      <c r="P107" s="80"/>
    </row>
    <row r="108" spans="1:16" ht="29.45" customHeight="1" thickBot="1" x14ac:dyDescent="0.3">
      <c r="O108" s="177" t="str">
        <f>HYPERLINK("#Integrante_1!A1","INICIO")</f>
        <v>INICIO</v>
      </c>
    </row>
    <row r="109" spans="1:16" s="19" customFormat="1" ht="31.5" customHeight="1" thickBot="1" x14ac:dyDescent="0.3">
      <c r="A109" s="226" t="s">
        <v>2638</v>
      </c>
      <c r="B109" s="227"/>
      <c r="C109" s="227"/>
      <c r="D109" s="227"/>
      <c r="E109" s="227"/>
      <c r="F109" s="227"/>
      <c r="G109" s="227"/>
      <c r="H109" s="227"/>
      <c r="I109" s="227"/>
      <c r="J109" s="227"/>
      <c r="K109" s="227"/>
      <c r="L109" s="227"/>
      <c r="M109" s="227"/>
      <c r="N109" s="227"/>
      <c r="O109" s="228"/>
      <c r="P109" s="77"/>
    </row>
    <row r="110" spans="1:16" ht="15" customHeight="1" x14ac:dyDescent="0.25">
      <c r="A110" s="229" t="s">
        <v>2660</v>
      </c>
      <c r="B110" s="230"/>
      <c r="C110" s="230"/>
      <c r="D110" s="230"/>
      <c r="E110" s="230"/>
      <c r="F110" s="230"/>
      <c r="G110" s="230"/>
      <c r="H110" s="230"/>
      <c r="I110" s="230"/>
      <c r="J110" s="230"/>
      <c r="K110" s="230"/>
      <c r="L110" s="230"/>
      <c r="M110" s="230"/>
      <c r="N110" s="230"/>
      <c r="O110" s="231"/>
    </row>
    <row r="111" spans="1:16" x14ac:dyDescent="0.25">
      <c r="A111" s="232"/>
      <c r="B111" s="233"/>
      <c r="C111" s="233"/>
      <c r="D111" s="233"/>
      <c r="E111" s="233"/>
      <c r="F111" s="233"/>
      <c r="G111" s="233"/>
      <c r="H111" s="233"/>
      <c r="I111" s="233"/>
      <c r="J111" s="233"/>
      <c r="K111" s="233"/>
      <c r="L111" s="233"/>
      <c r="M111" s="233"/>
      <c r="N111" s="233"/>
      <c r="O111" s="234"/>
    </row>
    <row r="112" spans="1:16" s="1" customFormat="1" ht="26.25" customHeight="1" x14ac:dyDescent="0.25">
      <c r="I112" s="239" t="s">
        <v>9</v>
      </c>
      <c r="J112" s="24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88" t="s">
        <v>2760</v>
      </c>
      <c r="E114" s="189">
        <v>44120</v>
      </c>
      <c r="F114" s="189">
        <v>44196</v>
      </c>
      <c r="G114" s="164">
        <f>IF(AND(E114&lt;&gt;"",F114&lt;&gt;""),((F114-E114)/30),"")</f>
        <v>2.5333333333333332</v>
      </c>
      <c r="H114" s="186" t="s">
        <v>2764</v>
      </c>
      <c r="I114" s="188" t="s">
        <v>208</v>
      </c>
      <c r="J114" s="188" t="s">
        <v>246</v>
      </c>
      <c r="K114" s="196">
        <v>586358046</v>
      </c>
      <c r="L114" s="101">
        <f>+IF(AND(K114&gt;0,O114="Ejecución"),(K114/877802)*Tabla28[[#This Row],[% participación]],IF(AND(K114&gt;0,O114&lt;&gt;"Ejecución"),"-",""))</f>
        <v>667.98440422783267</v>
      </c>
      <c r="M114" s="118" t="s">
        <v>1148</v>
      </c>
      <c r="N114" s="173">
        <f>+IF(M116="No",1,IF(M116="Si","Ingrese %",""))</f>
        <v>1</v>
      </c>
      <c r="O114" s="169" t="s">
        <v>1150</v>
      </c>
      <c r="P114" s="79"/>
    </row>
    <row r="115" spans="1:16" s="6" customFormat="1" ht="24.75" customHeight="1" x14ac:dyDescent="0.25">
      <c r="A115" s="135">
        <v>2</v>
      </c>
      <c r="B115" s="167" t="s">
        <v>2671</v>
      </c>
      <c r="C115" s="168" t="s">
        <v>31</v>
      </c>
      <c r="D115" s="188" t="s">
        <v>2760</v>
      </c>
      <c r="E115" s="189">
        <v>44120</v>
      </c>
      <c r="F115" s="189">
        <v>44196</v>
      </c>
      <c r="G115" s="164">
        <f t="shared" ref="G115:G116" si="3">IF(AND(E115&lt;&gt;"",F115&lt;&gt;""),((F115-E115)/30),"")</f>
        <v>2.5333333333333332</v>
      </c>
      <c r="H115" s="186" t="s">
        <v>2764</v>
      </c>
      <c r="I115" s="188" t="s">
        <v>208</v>
      </c>
      <c r="J115" s="188" t="s">
        <v>243</v>
      </c>
      <c r="K115" s="197">
        <v>586358046</v>
      </c>
      <c r="L115" s="101">
        <f>+IF(AND(K115&gt;0,O115="Ejecución"),(K115/877802)*Tabla28[[#This Row],[% participación]],IF(AND(K115&gt;0,O115&lt;&gt;"Ejecución"),"-",""))</f>
        <v>667.98440422783267</v>
      </c>
      <c r="M115" s="65" t="s">
        <v>1148</v>
      </c>
      <c r="N115" s="173">
        <f>+IF(M116="No",1,IF(M116="Si","Ingrese %",""))</f>
        <v>1</v>
      </c>
      <c r="O115" s="169" t="s">
        <v>1150</v>
      </c>
      <c r="P115" s="79"/>
    </row>
    <row r="116" spans="1:16" s="6" customFormat="1" ht="24.75" customHeight="1" x14ac:dyDescent="0.25">
      <c r="A116" s="135">
        <v>3</v>
      </c>
      <c r="B116" s="167" t="s">
        <v>2671</v>
      </c>
      <c r="C116" s="168" t="s">
        <v>31</v>
      </c>
      <c r="D116" s="188" t="s">
        <v>2761</v>
      </c>
      <c r="E116" s="189">
        <v>43885</v>
      </c>
      <c r="F116" s="189">
        <v>44196</v>
      </c>
      <c r="G116" s="164">
        <f t="shared" si="3"/>
        <v>10.366666666666667</v>
      </c>
      <c r="H116" s="186" t="s">
        <v>2765</v>
      </c>
      <c r="I116" s="188" t="s">
        <v>208</v>
      </c>
      <c r="J116" s="188" t="s">
        <v>246</v>
      </c>
      <c r="K116" s="197">
        <v>3356939999</v>
      </c>
      <c r="L116" s="101">
        <f>+IF(AND(K116&gt;0,O116="Ejecución"),(K116/877802)*Tabla28[[#This Row],[% participación]],IF(AND(K116&gt;0,O116&lt;&gt;"Ejecución"),"-",""))</f>
        <v>3824.2564940613033</v>
      </c>
      <c r="M116" s="65" t="s">
        <v>1148</v>
      </c>
      <c r="N116" s="173">
        <f t="shared" ref="N116:N160" si="4">+IF(M116="No",1,IF(M116="Si","Ingrese %",""))</f>
        <v>1</v>
      </c>
      <c r="O116" s="169" t="s">
        <v>1150</v>
      </c>
      <c r="P116" s="79"/>
    </row>
    <row r="117" spans="1:16" s="6" customFormat="1" ht="24.75" customHeight="1" outlineLevel="1" x14ac:dyDescent="0.25">
      <c r="A117" s="135">
        <v>4</v>
      </c>
      <c r="B117" s="167" t="s">
        <v>2671</v>
      </c>
      <c r="C117" s="168" t="s">
        <v>31</v>
      </c>
      <c r="D117" s="188" t="s">
        <v>2762</v>
      </c>
      <c r="E117" s="189">
        <v>43888</v>
      </c>
      <c r="F117" s="189">
        <v>44196</v>
      </c>
      <c r="G117" s="164">
        <f t="shared" ref="G117:G159" si="5">IF(AND(E117&lt;&gt;"",F117&lt;&gt;""),((F117-E117)/30),"")</f>
        <v>10.266666666666667</v>
      </c>
      <c r="H117" s="186" t="s">
        <v>2765</v>
      </c>
      <c r="I117" s="188" t="s">
        <v>208</v>
      </c>
      <c r="J117" s="188" t="s">
        <v>210</v>
      </c>
      <c r="K117" s="197">
        <v>3328340875</v>
      </c>
      <c r="L117" s="101">
        <f>+IF(AND(K117&gt;0,O117="Ejecución"),(K117/877802)*Tabla28[[#This Row],[% participación]],IF(AND(K117&gt;0,O117&lt;&gt;"Ejecución"),"-",""))</f>
        <v>3791.676112608538</v>
      </c>
      <c r="M117" s="65" t="s">
        <v>1148</v>
      </c>
      <c r="N117" s="173">
        <f t="shared" si="4"/>
        <v>1</v>
      </c>
      <c r="O117" s="169" t="s">
        <v>1150</v>
      </c>
      <c r="P117" s="79"/>
    </row>
    <row r="118" spans="1:16" s="7" customFormat="1" ht="24.75" customHeight="1" outlineLevel="1" x14ac:dyDescent="0.25">
      <c r="A118" s="136">
        <v>5</v>
      </c>
      <c r="B118" s="167" t="s">
        <v>2671</v>
      </c>
      <c r="C118" s="168" t="s">
        <v>31</v>
      </c>
      <c r="D118" s="188" t="s">
        <v>2763</v>
      </c>
      <c r="E118" s="189">
        <v>43885</v>
      </c>
      <c r="F118" s="189">
        <v>44196</v>
      </c>
      <c r="G118" s="164">
        <f t="shared" si="5"/>
        <v>10.366666666666667</v>
      </c>
      <c r="H118" s="186" t="s">
        <v>2765</v>
      </c>
      <c r="I118" s="188" t="s">
        <v>208</v>
      </c>
      <c r="J118" s="188" t="s">
        <v>213</v>
      </c>
      <c r="K118" s="197">
        <v>2176175489</v>
      </c>
      <c r="L118" s="101">
        <f>+IF(AND(K118&gt;0,O118="Ejecución"),(K118/877802)*Tabla28[[#This Row],[% participación]],IF(AND(K118&gt;0,O118&lt;&gt;"Ejecución"),"-",""))</f>
        <v>2479.1188548214745</v>
      </c>
      <c r="M118" s="65" t="s">
        <v>1148</v>
      </c>
      <c r="N118" s="173">
        <f t="shared" si="4"/>
        <v>1</v>
      </c>
      <c r="O118" s="169" t="s">
        <v>1150</v>
      </c>
      <c r="P118" s="80"/>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7"/>
      <c r="L119" s="101" t="str">
        <f>+IF(AND(K119&gt;0,O119="Ejecución"),(K119/877802)*Tabla28[[#This Row],[% participación]],IF(AND(K119&gt;0,O119&lt;&gt;"Ejecución"),"-",""))</f>
        <v/>
      </c>
      <c r="M119" s="65"/>
      <c r="N119" s="173" t="str">
        <f t="shared" si="4"/>
        <v/>
      </c>
      <c r="O119" s="169" t="s">
        <v>1150</v>
      </c>
      <c r="P119" s="80"/>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7"/>
      <c r="L120" s="101" t="str">
        <f>+IF(AND(K120&gt;0,O120="Ejecución"),(K120/877802)*Tabla28[[#This Row],[% participación]],IF(AND(K120&gt;0,O120&lt;&gt;"Ejecución"),"-",""))</f>
        <v/>
      </c>
      <c r="M120" s="65"/>
      <c r="N120" s="173" t="str">
        <f t="shared" si="4"/>
        <v/>
      </c>
      <c r="O120" s="169" t="s">
        <v>1150</v>
      </c>
      <c r="P120" s="80"/>
    </row>
    <row r="121" spans="1:16" s="7" customFormat="1" ht="24.75" customHeight="1" outlineLevel="1" x14ac:dyDescent="0.25">
      <c r="A121" s="136">
        <v>8</v>
      </c>
      <c r="B121" s="167" t="s">
        <v>2671</v>
      </c>
      <c r="C121" s="168" t="s">
        <v>31</v>
      </c>
      <c r="D121" s="63"/>
      <c r="E121" s="137"/>
      <c r="F121" s="137"/>
      <c r="G121" s="164" t="str">
        <f t="shared" si="5"/>
        <v/>
      </c>
      <c r="H121" s="103"/>
      <c r="I121" s="63"/>
      <c r="J121" s="63"/>
      <c r="K121" s="67"/>
      <c r="L121" s="101" t="str">
        <f>+IF(AND(K121&gt;0,O121="Ejecución"),(K121/877802)*Tabla28[[#This Row],[% participación]],IF(AND(K121&gt;0,O121&lt;&gt;"Ejecución"),"-",""))</f>
        <v/>
      </c>
      <c r="M121" s="65"/>
      <c r="N121" s="173" t="str">
        <f t="shared" si="4"/>
        <v/>
      </c>
      <c r="O121" s="169" t="s">
        <v>1150</v>
      </c>
      <c r="P121" s="80"/>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7"/>
      <c r="L122" s="101" t="str">
        <f>+IF(AND(K122&gt;0,O122="Ejecución"),(K122/877802)*Tabla28[[#This Row],[% participación]],IF(AND(K122&gt;0,O122&lt;&gt;"Ejecución"),"-",""))</f>
        <v/>
      </c>
      <c r="M122" s="65"/>
      <c r="N122" s="173" t="str">
        <f t="shared" si="4"/>
        <v/>
      </c>
      <c r="O122" s="169" t="s">
        <v>1150</v>
      </c>
      <c r="P122" s="80"/>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7"/>
      <c r="L123" s="101" t="str">
        <f>+IF(AND(K123&gt;0,O123="Ejecución"),(K123/877802)*Tabla28[[#This Row],[% participación]],IF(AND(K123&gt;0,O123&lt;&gt;"Ejecución"),"-",""))</f>
        <v/>
      </c>
      <c r="M123" s="65"/>
      <c r="N123" s="173" t="str">
        <f t="shared" si="4"/>
        <v/>
      </c>
      <c r="O123" s="169" t="s">
        <v>1150</v>
      </c>
      <c r="P123" s="80"/>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7"/>
      <c r="L124" s="101" t="str">
        <f>+IF(AND(K124&gt;0,O124="Ejecución"),(K124/877802)*Tabla28[[#This Row],[% participación]],IF(AND(K124&gt;0,O124&lt;&gt;"Ejecución"),"-",""))</f>
        <v/>
      </c>
      <c r="M124" s="65"/>
      <c r="N124" s="173" t="str">
        <f t="shared" si="4"/>
        <v/>
      </c>
      <c r="O124" s="169" t="s">
        <v>1150</v>
      </c>
      <c r="P124" s="80"/>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7"/>
      <c r="L125" s="101" t="str">
        <f>+IF(AND(K125&gt;0,O125="Ejecución"),(K125/877802)*Tabla28[[#This Row],[% participación]],IF(AND(K125&gt;0,O125&lt;&gt;"Ejecución"),"-",""))</f>
        <v/>
      </c>
      <c r="M125" s="65"/>
      <c r="N125" s="173" t="str">
        <f t="shared" si="4"/>
        <v/>
      </c>
      <c r="O125" s="169" t="s">
        <v>1150</v>
      </c>
      <c r="P125" s="80"/>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7"/>
      <c r="L126" s="101" t="str">
        <f>+IF(AND(K126&gt;0,O126="Ejecución"),(K126/877802)*Tabla28[[#This Row],[% participación]],IF(AND(K126&gt;0,O126&lt;&gt;"Ejecución"),"-",""))</f>
        <v/>
      </c>
      <c r="M126" s="65"/>
      <c r="N126" s="173" t="str">
        <f t="shared" si="4"/>
        <v/>
      </c>
      <c r="O126" s="169" t="s">
        <v>1150</v>
      </c>
      <c r="P126" s="80"/>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7"/>
      <c r="L127" s="101" t="str">
        <f>+IF(AND(K127&gt;0,O127="Ejecución"),(K127/877802)*Tabla28[[#This Row],[% participación]],IF(AND(K127&gt;0,O127&lt;&gt;"Ejecución"),"-",""))</f>
        <v/>
      </c>
      <c r="M127" s="65"/>
      <c r="N127" s="173" t="str">
        <f t="shared" si="4"/>
        <v/>
      </c>
      <c r="O127" s="169" t="s">
        <v>1150</v>
      </c>
      <c r="P127" s="80"/>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7"/>
      <c r="L128" s="101" t="str">
        <f>+IF(AND(K128&gt;0,O128="Ejecución"),(K128/877802)*Tabla28[[#This Row],[% participación]],IF(AND(K128&gt;0,O128&lt;&gt;"Ejecución"),"-",""))</f>
        <v/>
      </c>
      <c r="M128" s="65"/>
      <c r="N128" s="173" t="str">
        <f t="shared" si="4"/>
        <v/>
      </c>
      <c r="O128" s="169" t="s">
        <v>1150</v>
      </c>
      <c r="P128" s="80"/>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7"/>
      <c r="L129" s="101" t="str">
        <f>+IF(AND(K129&gt;0,O129="Ejecución"),(K129/877802)*Tabla28[[#This Row],[% participación]],IF(AND(K129&gt;0,O129&lt;&gt;"Ejecución"),"-",""))</f>
        <v/>
      </c>
      <c r="M129" s="65"/>
      <c r="N129" s="173" t="str">
        <f t="shared" si="4"/>
        <v/>
      </c>
      <c r="O129" s="169" t="s">
        <v>1150</v>
      </c>
      <c r="P129" s="80"/>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7"/>
      <c r="L130" s="101" t="str">
        <f>+IF(AND(K130&gt;0,O130="Ejecución"),(K130/877802)*Tabla28[[#This Row],[% participación]],IF(AND(K130&gt;0,O130&lt;&gt;"Ejecución"),"-",""))</f>
        <v/>
      </c>
      <c r="M130" s="65"/>
      <c r="N130" s="173" t="str">
        <f t="shared" si="4"/>
        <v/>
      </c>
      <c r="O130" s="169" t="s">
        <v>1150</v>
      </c>
      <c r="P130" s="80"/>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7"/>
      <c r="L131" s="101" t="str">
        <f>+IF(AND(K131&gt;0,O131="Ejecución"),(K131/877802)*Tabla28[[#This Row],[% participación]],IF(AND(K131&gt;0,O131&lt;&gt;"Ejecución"),"-",""))</f>
        <v/>
      </c>
      <c r="M131" s="65"/>
      <c r="N131" s="173" t="str">
        <f t="shared" si="4"/>
        <v/>
      </c>
      <c r="O131" s="169" t="s">
        <v>1150</v>
      </c>
      <c r="P131" s="80"/>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7"/>
      <c r="L132" s="101" t="str">
        <f>+IF(AND(K132&gt;0,O132="Ejecución"),(K132/877802)*Tabla28[[#This Row],[% participación]],IF(AND(K132&gt;0,O132&lt;&gt;"Ejecución"),"-",""))</f>
        <v/>
      </c>
      <c r="M132" s="65"/>
      <c r="N132" s="173" t="str">
        <f t="shared" si="4"/>
        <v/>
      </c>
      <c r="O132" s="169" t="s">
        <v>1150</v>
      </c>
      <c r="P132" s="80"/>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7"/>
      <c r="L133" s="101" t="str">
        <f>+IF(AND(K133&gt;0,O133="Ejecución"),(K133/877802)*Tabla28[[#This Row],[% participación]],IF(AND(K133&gt;0,O133&lt;&gt;"Ejecución"),"-",""))</f>
        <v/>
      </c>
      <c r="M133" s="65"/>
      <c r="N133" s="173" t="str">
        <f t="shared" si="4"/>
        <v/>
      </c>
      <c r="O133" s="169" t="s">
        <v>1150</v>
      </c>
      <c r="P133" s="80"/>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7"/>
      <c r="L134" s="101" t="str">
        <f>+IF(AND(K134&gt;0,O134="Ejecución"),(K134/877802)*Tabla28[[#This Row],[% participación]],IF(AND(K134&gt;0,O134&lt;&gt;"Ejecución"),"-",""))</f>
        <v/>
      </c>
      <c r="M134" s="65"/>
      <c r="N134" s="173" t="str">
        <f t="shared" si="4"/>
        <v/>
      </c>
      <c r="O134" s="169" t="s">
        <v>1150</v>
      </c>
      <c r="P134" s="80"/>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7"/>
      <c r="L135" s="101" t="str">
        <f>+IF(AND(K135&gt;0,O135="Ejecución"),(K135/877802)*Tabla28[[#This Row],[% participación]],IF(AND(K135&gt;0,O135&lt;&gt;"Ejecución"),"-",""))</f>
        <v/>
      </c>
      <c r="M135" s="65"/>
      <c r="N135" s="173" t="str">
        <f t="shared" si="4"/>
        <v/>
      </c>
      <c r="O135" s="169" t="s">
        <v>1150</v>
      </c>
      <c r="P135" s="80"/>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7"/>
      <c r="L136" s="101" t="str">
        <f>+IF(AND(K136&gt;0,O136="Ejecución"),(K136/877802)*Tabla28[[#This Row],[% participación]],IF(AND(K136&gt;0,O136&lt;&gt;"Ejecución"),"-",""))</f>
        <v/>
      </c>
      <c r="M136" s="65"/>
      <c r="N136" s="173" t="str">
        <f t="shared" si="4"/>
        <v/>
      </c>
      <c r="O136" s="169" t="s">
        <v>1150</v>
      </c>
      <c r="P136" s="80"/>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7"/>
      <c r="L137" s="101" t="str">
        <f>+IF(AND(K137&gt;0,O137="Ejecución"),(K137/877802)*Tabla28[[#This Row],[% participación]],IF(AND(K137&gt;0,O137&lt;&gt;"Ejecución"),"-",""))</f>
        <v/>
      </c>
      <c r="M137" s="65"/>
      <c r="N137" s="173" t="str">
        <f t="shared" si="4"/>
        <v/>
      </c>
      <c r="O137" s="169" t="s">
        <v>1150</v>
      </c>
      <c r="P137" s="80"/>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7"/>
      <c r="L138" s="101" t="str">
        <f>+IF(AND(K138&gt;0,O138="Ejecución"),(K138/877802)*Tabla28[[#This Row],[% participación]],IF(AND(K138&gt;0,O138&lt;&gt;"Ejecución"),"-",""))</f>
        <v/>
      </c>
      <c r="M138" s="65"/>
      <c r="N138" s="173" t="str">
        <f t="shared" si="4"/>
        <v/>
      </c>
      <c r="O138" s="169" t="s">
        <v>1150</v>
      </c>
      <c r="P138" s="80"/>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7"/>
      <c r="L139" s="101" t="str">
        <f>+IF(AND(K139&gt;0,O139="Ejecución"),(K139/877802)*Tabla28[[#This Row],[% participación]],IF(AND(K139&gt;0,O139&lt;&gt;"Ejecución"),"-",""))</f>
        <v/>
      </c>
      <c r="M139" s="65"/>
      <c r="N139" s="173" t="str">
        <f t="shared" si="4"/>
        <v/>
      </c>
      <c r="O139" s="169" t="s">
        <v>1150</v>
      </c>
      <c r="P139" s="80"/>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7"/>
      <c r="L140" s="101" t="str">
        <f>+IF(AND(K140&gt;0,O140="Ejecución"),(K140/877802)*Tabla28[[#This Row],[% participación]],IF(AND(K140&gt;0,O140&lt;&gt;"Ejecución"),"-",""))</f>
        <v/>
      </c>
      <c r="M140" s="65"/>
      <c r="N140" s="173" t="str">
        <f t="shared" si="4"/>
        <v/>
      </c>
      <c r="O140" s="169" t="s">
        <v>1150</v>
      </c>
      <c r="P140" s="80"/>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7"/>
      <c r="L141" s="101" t="str">
        <f>+IF(AND(K141&gt;0,O141="Ejecución"),(K141/877802)*Tabla28[[#This Row],[% participación]],IF(AND(K141&gt;0,O141&lt;&gt;"Ejecución"),"-",""))</f>
        <v/>
      </c>
      <c r="M141" s="65"/>
      <c r="N141" s="173" t="str">
        <f t="shared" si="4"/>
        <v/>
      </c>
      <c r="O141" s="169" t="s">
        <v>1150</v>
      </c>
      <c r="P141" s="80"/>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7"/>
      <c r="L142" s="101" t="str">
        <f>+IF(AND(K142&gt;0,O142="Ejecución"),(K142/877802)*Tabla28[[#This Row],[% participación]],IF(AND(K142&gt;0,O142&lt;&gt;"Ejecución"),"-",""))</f>
        <v/>
      </c>
      <c r="M142" s="65"/>
      <c r="N142" s="173" t="str">
        <f t="shared" si="4"/>
        <v/>
      </c>
      <c r="O142" s="169" t="s">
        <v>1150</v>
      </c>
      <c r="P142" s="80"/>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7"/>
      <c r="L143" s="101" t="str">
        <f>+IF(AND(K143&gt;0,O143="Ejecución"),(K143/877802)*Tabla28[[#This Row],[% participación]],IF(AND(K143&gt;0,O143&lt;&gt;"Ejecución"),"-",""))</f>
        <v/>
      </c>
      <c r="M143" s="65"/>
      <c r="N143" s="173" t="str">
        <f t="shared" si="4"/>
        <v/>
      </c>
      <c r="O143" s="169" t="s">
        <v>1150</v>
      </c>
      <c r="P143" s="80"/>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7"/>
      <c r="L144" s="101" t="str">
        <f>+IF(AND(K144&gt;0,O144="Ejecución"),(K144/877802)*Tabla28[[#This Row],[% participación]],IF(AND(K144&gt;0,O144&lt;&gt;"Ejecución"),"-",""))</f>
        <v/>
      </c>
      <c r="M144" s="65"/>
      <c r="N144" s="173" t="str">
        <f t="shared" si="4"/>
        <v/>
      </c>
      <c r="O144" s="169" t="s">
        <v>1150</v>
      </c>
      <c r="P144" s="80"/>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7"/>
      <c r="L145" s="101" t="str">
        <f>+IF(AND(K145&gt;0,O145="Ejecución"),(K145/877802)*Tabla28[[#This Row],[% participación]],IF(AND(K145&gt;0,O145&lt;&gt;"Ejecución"),"-",""))</f>
        <v/>
      </c>
      <c r="M145" s="65"/>
      <c r="N145" s="173" t="str">
        <f t="shared" si="4"/>
        <v/>
      </c>
      <c r="O145" s="169" t="s">
        <v>1150</v>
      </c>
      <c r="P145" s="80"/>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7"/>
      <c r="L146" s="101" t="str">
        <f>+IF(AND(K146&gt;0,O146="Ejecución"),(K146/877802)*Tabla28[[#This Row],[% participación]],IF(AND(K146&gt;0,O146&lt;&gt;"Ejecución"),"-",""))</f>
        <v/>
      </c>
      <c r="M146" s="65"/>
      <c r="N146" s="173" t="str">
        <f t="shared" si="4"/>
        <v/>
      </c>
      <c r="O146" s="169" t="s">
        <v>1150</v>
      </c>
      <c r="P146" s="80"/>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7"/>
      <c r="L147" s="101" t="str">
        <f>+IF(AND(K147&gt;0,O147="Ejecución"),(K147/877802)*Tabla28[[#This Row],[% participación]],IF(AND(K147&gt;0,O147&lt;&gt;"Ejecución"),"-",""))</f>
        <v/>
      </c>
      <c r="M147" s="65"/>
      <c r="N147" s="173" t="str">
        <f t="shared" si="4"/>
        <v/>
      </c>
      <c r="O147" s="169" t="s">
        <v>1150</v>
      </c>
      <c r="P147" s="80"/>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7"/>
      <c r="L148" s="101" t="str">
        <f>+IF(AND(K148&gt;0,O148="Ejecución"),(K148/877802)*Tabla28[[#This Row],[% participación]],IF(AND(K148&gt;0,O148&lt;&gt;"Ejecución"),"-",""))</f>
        <v/>
      </c>
      <c r="M148" s="65"/>
      <c r="N148" s="173" t="str">
        <f t="shared" si="4"/>
        <v/>
      </c>
      <c r="O148" s="169" t="s">
        <v>1150</v>
      </c>
      <c r="P148" s="80"/>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7"/>
      <c r="L149" s="101" t="str">
        <f>+IF(AND(K149&gt;0,O149="Ejecución"),(K149/877802)*Tabla28[[#This Row],[% participación]],IF(AND(K149&gt;0,O149&lt;&gt;"Ejecución"),"-",""))</f>
        <v/>
      </c>
      <c r="M149" s="65"/>
      <c r="N149" s="173" t="str">
        <f t="shared" si="4"/>
        <v/>
      </c>
      <c r="O149" s="169" t="s">
        <v>1150</v>
      </c>
      <c r="P149" s="80"/>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7"/>
      <c r="L150" s="101" t="str">
        <f>+IF(AND(K150&gt;0,O150="Ejecución"),(K150/877802)*Tabla28[[#This Row],[% participación]],IF(AND(K150&gt;0,O150&lt;&gt;"Ejecución"),"-",""))</f>
        <v/>
      </c>
      <c r="M150" s="65"/>
      <c r="N150" s="173" t="str">
        <f t="shared" si="4"/>
        <v/>
      </c>
      <c r="O150" s="169" t="s">
        <v>1150</v>
      </c>
      <c r="P150" s="80"/>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7"/>
      <c r="L151" s="101" t="str">
        <f>+IF(AND(K151&gt;0,O151="Ejecución"),(K151/877802)*Tabla28[[#This Row],[% participación]],IF(AND(K151&gt;0,O151&lt;&gt;"Ejecución"),"-",""))</f>
        <v/>
      </c>
      <c r="M151" s="65"/>
      <c r="N151" s="173" t="str">
        <f t="shared" si="4"/>
        <v/>
      </c>
      <c r="O151" s="169" t="s">
        <v>1150</v>
      </c>
      <c r="P151" s="80"/>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7"/>
      <c r="L152" s="101" t="str">
        <f>+IF(AND(K152&gt;0,O152="Ejecución"),(K152/877802)*Tabla28[[#This Row],[% participación]],IF(AND(K152&gt;0,O152&lt;&gt;"Ejecución"),"-",""))</f>
        <v/>
      </c>
      <c r="M152" s="65"/>
      <c r="N152" s="173" t="str">
        <f t="shared" si="4"/>
        <v/>
      </c>
      <c r="O152" s="169" t="s">
        <v>1150</v>
      </c>
      <c r="P152" s="80"/>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7"/>
      <c r="L153" s="101" t="str">
        <f>+IF(AND(K153&gt;0,O153="Ejecución"),(K153/877802)*Tabla28[[#This Row],[% participación]],IF(AND(K153&gt;0,O153&lt;&gt;"Ejecución"),"-",""))</f>
        <v/>
      </c>
      <c r="M153" s="65"/>
      <c r="N153" s="173" t="str">
        <f t="shared" si="4"/>
        <v/>
      </c>
      <c r="O153" s="169" t="s">
        <v>1150</v>
      </c>
      <c r="P153" s="80"/>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7"/>
      <c r="L154" s="101" t="str">
        <f>+IF(AND(K154&gt;0,O154="Ejecución"),(K154/877802)*Tabla28[[#This Row],[% participación]],IF(AND(K154&gt;0,O154&lt;&gt;"Ejecución"),"-",""))</f>
        <v/>
      </c>
      <c r="M154" s="65"/>
      <c r="N154" s="173" t="str">
        <f t="shared" si="4"/>
        <v/>
      </c>
      <c r="O154" s="169" t="s">
        <v>1150</v>
      </c>
      <c r="P154" s="80"/>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7"/>
      <c r="L155" s="101" t="str">
        <f>+IF(AND(K155&gt;0,O155="Ejecución"),(K155/877802)*Tabla28[[#This Row],[% participación]],IF(AND(K155&gt;0,O155&lt;&gt;"Ejecución"),"-",""))</f>
        <v/>
      </c>
      <c r="M155" s="65"/>
      <c r="N155" s="173" t="str">
        <f t="shared" si="4"/>
        <v/>
      </c>
      <c r="O155" s="169" t="s">
        <v>1150</v>
      </c>
      <c r="P155" s="80"/>
    </row>
    <row r="156" spans="1:16" s="7" customFormat="1" ht="24" customHeight="1" outlineLevel="1" x14ac:dyDescent="0.25">
      <c r="A156" s="136">
        <v>43</v>
      </c>
      <c r="B156" s="167" t="s">
        <v>2671</v>
      </c>
      <c r="C156" s="168" t="s">
        <v>31</v>
      </c>
      <c r="D156" s="63"/>
      <c r="E156" s="137"/>
      <c r="F156" s="137"/>
      <c r="G156" s="164" t="str">
        <f t="shared" si="5"/>
        <v/>
      </c>
      <c r="H156" s="64"/>
      <c r="I156" s="63"/>
      <c r="J156" s="63"/>
      <c r="K156" s="67"/>
      <c r="L156" s="101" t="str">
        <f>+IF(AND(K156&gt;0,O156="Ejecución"),(K156/877802)*Tabla28[[#This Row],[% participación]],IF(AND(K156&gt;0,O156&lt;&gt;"Ejecución"),"-",""))</f>
        <v/>
      </c>
      <c r="M156" s="65"/>
      <c r="N156" s="173" t="str">
        <f t="shared" si="4"/>
        <v/>
      </c>
      <c r="O156" s="169" t="s">
        <v>1150</v>
      </c>
      <c r="P156" s="80"/>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7"/>
      <c r="L157" s="101" t="str">
        <f>+IF(AND(K157&gt;0,O157="Ejecución"),(K157/877802)*Tabla28[[#This Row],[% participación]],IF(AND(K157&gt;0,O157&lt;&gt;"Ejecución"),"-",""))</f>
        <v/>
      </c>
      <c r="M157" s="65"/>
      <c r="N157" s="173" t="str">
        <f t="shared" si="4"/>
        <v/>
      </c>
      <c r="O157" s="169" t="s">
        <v>1150</v>
      </c>
      <c r="P157" s="80"/>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7"/>
      <c r="L158" s="101" t="str">
        <f>+IF(AND(K158&gt;0,O158="Ejecución"),(K158/877802)*Tabla28[[#This Row],[% participación]],IF(AND(K158&gt;0,O158&lt;&gt;"Ejecución"),"-",""))</f>
        <v/>
      </c>
      <c r="M158" s="65"/>
      <c r="N158" s="173" t="str">
        <f t="shared" si="4"/>
        <v/>
      </c>
      <c r="O158" s="169" t="s">
        <v>1150</v>
      </c>
      <c r="P158" s="80"/>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7"/>
      <c r="L159" s="101" t="str">
        <f>+IF(AND(K159&gt;0,O159="Ejecución"),(K159/877802)*Tabla28[[#This Row],[% participación]],IF(AND(K159&gt;0,O159&lt;&gt;"Ejecución"),"-",""))</f>
        <v/>
      </c>
      <c r="M159" s="65"/>
      <c r="N159" s="173" t="str">
        <f t="shared" si="4"/>
        <v/>
      </c>
      <c r="O159" s="169" t="s">
        <v>1150</v>
      </c>
      <c r="P159" s="80"/>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7"/>
      <c r="L160" s="101" t="str">
        <f>+IF(AND(K160&gt;0,O160="Ejecución"),(K160/877802)*Tabla28[[#This Row],[% participación]],IF(AND(K160&gt;0,O160&lt;&gt;"Ejecución"),"-",""))</f>
        <v/>
      </c>
      <c r="M160" s="65"/>
      <c r="N160" s="173" t="str">
        <f t="shared" si="4"/>
        <v/>
      </c>
      <c r="O160" s="169" t="s">
        <v>1150</v>
      </c>
      <c r="P160" s="80"/>
    </row>
    <row r="161" spans="1:28" ht="23.1" customHeight="1" thickBot="1" x14ac:dyDescent="0.3">
      <c r="O161" s="177" t="str">
        <f>HYPERLINK("#Integrante_1!A1","INICIO")</f>
        <v>INICIO</v>
      </c>
    </row>
    <row r="162" spans="1:28" s="19" customFormat="1" ht="31.5" customHeight="1" thickBot="1" x14ac:dyDescent="0.3">
      <c r="A162" s="222" t="s">
        <v>13</v>
      </c>
      <c r="B162" s="223"/>
      <c r="C162" s="223"/>
      <c r="D162" s="223"/>
      <c r="E162" s="224"/>
      <c r="F162" s="223" t="s">
        <v>15</v>
      </c>
      <c r="G162" s="223"/>
      <c r="H162" s="223"/>
      <c r="I162" s="222" t="s">
        <v>16</v>
      </c>
      <c r="J162" s="223"/>
      <c r="K162" s="223"/>
      <c r="L162" s="223"/>
      <c r="M162" s="223"/>
      <c r="N162" s="223"/>
      <c r="O162" s="224"/>
      <c r="P162" s="77"/>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51" t="s">
        <v>2618</v>
      </c>
      <c r="C165" s="251"/>
      <c r="D165" s="251"/>
      <c r="E165" s="8"/>
      <c r="F165" s="5"/>
      <c r="G165" s="252" t="s">
        <v>2618</v>
      </c>
      <c r="H165" s="252"/>
      <c r="I165" s="253" t="s">
        <v>1164</v>
      </c>
      <c r="J165" s="254"/>
      <c r="K165" s="254"/>
      <c r="L165" s="254"/>
      <c r="M165" s="254"/>
      <c r="N165" s="108"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25" t="s">
        <v>2662</v>
      </c>
      <c r="C168" s="225"/>
      <c r="D168" s="225"/>
      <c r="E168" s="8"/>
      <c r="F168" s="5"/>
      <c r="H168" s="82" t="s">
        <v>2661</v>
      </c>
      <c r="I168" s="255"/>
      <c r="J168" s="256"/>
      <c r="K168" s="256"/>
      <c r="L168" s="256"/>
      <c r="M168" s="256"/>
      <c r="N168" s="256"/>
      <c r="O168" s="25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22" t="s">
        <v>2677</v>
      </c>
      <c r="B172" s="223"/>
      <c r="C172" s="223"/>
      <c r="D172" s="223"/>
      <c r="E172" s="223"/>
      <c r="F172" s="223"/>
      <c r="G172" s="223"/>
      <c r="H172" s="223"/>
      <c r="I172" s="223"/>
      <c r="J172" s="223"/>
      <c r="K172" s="223"/>
      <c r="L172" s="223"/>
      <c r="M172" s="223"/>
      <c r="N172" s="223"/>
      <c r="O172" s="224"/>
      <c r="P172" s="77"/>
    </row>
    <row r="173" spans="1:28" ht="15" customHeight="1" x14ac:dyDescent="0.25">
      <c r="A173" s="241" t="s">
        <v>2676</v>
      </c>
      <c r="B173" s="242"/>
      <c r="C173" s="242"/>
      <c r="D173" s="242"/>
      <c r="E173" s="242"/>
      <c r="F173" s="242"/>
      <c r="G173" s="242"/>
      <c r="H173" s="242"/>
      <c r="I173" s="242"/>
      <c r="J173" s="242"/>
      <c r="K173" s="242"/>
      <c r="L173" s="242"/>
      <c r="M173" s="242"/>
      <c r="N173" s="242"/>
      <c r="O173" s="243"/>
    </row>
    <row r="174" spans="1:28" ht="24" thickBot="1" x14ac:dyDescent="0.3">
      <c r="A174" s="244"/>
      <c r="B174" s="245"/>
      <c r="C174" s="245"/>
      <c r="D174" s="245"/>
      <c r="E174" s="245"/>
      <c r="F174" s="245"/>
      <c r="G174" s="245"/>
      <c r="H174" s="245"/>
      <c r="I174" s="245"/>
      <c r="J174" s="245"/>
      <c r="K174" s="245"/>
      <c r="L174" s="245"/>
      <c r="M174" s="245"/>
      <c r="N174" s="245"/>
      <c r="O174" s="24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2670</v>
      </c>
      <c r="C176" s="211"/>
      <c r="D176" s="211"/>
      <c r="E176" s="211"/>
      <c r="F176" s="211"/>
      <c r="G176" s="211"/>
      <c r="H176" s="20"/>
      <c r="I176" s="218" t="s">
        <v>2674</v>
      </c>
      <c r="J176" s="219"/>
      <c r="K176" s="219"/>
      <c r="L176" s="219"/>
      <c r="M176" s="219"/>
      <c r="O176" s="177" t="str">
        <f>HYPERLINK("#Integrante_1!A1","INICIO")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2620</v>
      </c>
      <c r="F177" s="219"/>
      <c r="G177" s="220"/>
      <c r="H177" s="5"/>
      <c r="I177" s="212" t="s">
        <v>17</v>
      </c>
      <c r="J177" s="213"/>
      <c r="K177" s="213"/>
      <c r="L177" s="214"/>
      <c r="M177" s="272" t="s">
        <v>2679</v>
      </c>
      <c r="O177" s="8"/>
      <c r="Q177" s="19"/>
      <c r="R177" s="28"/>
      <c r="S177" s="28" t="s">
        <v>2619</v>
      </c>
      <c r="T177" s="19"/>
      <c r="U177" s="19"/>
      <c r="V177" s="19"/>
      <c r="W177" s="19"/>
      <c r="X177" s="19"/>
      <c r="Y177" s="19"/>
      <c r="Z177" s="19"/>
      <c r="AA177" s="19"/>
      <c r="AB177" s="19"/>
    </row>
    <row r="178" spans="1:28" ht="23.25" x14ac:dyDescent="0.25">
      <c r="A178" s="9"/>
      <c r="B178" s="215"/>
      <c r="C178" s="216"/>
      <c r="D178" s="217"/>
      <c r="E178" s="28" t="s">
        <v>2621</v>
      </c>
      <c r="F178" s="28" t="s">
        <v>2622</v>
      </c>
      <c r="G178" s="28" t="s">
        <v>2623</v>
      </c>
      <c r="H178" s="5"/>
      <c r="I178" s="266"/>
      <c r="J178" s="267"/>
      <c r="K178" s="267"/>
      <c r="L178" s="268"/>
      <c r="M178" s="273"/>
      <c r="O178" s="8"/>
      <c r="Q178" s="19"/>
      <c r="R178" s="28" t="s">
        <v>2623</v>
      </c>
      <c r="S178" s="28" t="s">
        <v>2621</v>
      </c>
      <c r="T178" s="19"/>
      <c r="U178" s="19"/>
      <c r="V178" s="19"/>
      <c r="W178" s="19"/>
      <c r="X178" s="19"/>
      <c r="Y178" s="19"/>
      <c r="Z178" s="19"/>
      <c r="AA178" s="19"/>
      <c r="AB178" s="19"/>
    </row>
    <row r="179" spans="1:28" ht="23.25" x14ac:dyDescent="0.25">
      <c r="A179" s="9"/>
      <c r="B179" s="264" t="s">
        <v>2670</v>
      </c>
      <c r="C179" s="264"/>
      <c r="D179" s="264"/>
      <c r="E179" s="24">
        <v>0.02</v>
      </c>
      <c r="F179" s="170">
        <v>0.01</v>
      </c>
      <c r="G179" s="171">
        <f>IF(F179&gt;0,SUM(E179+F179),"")</f>
        <v>0.03</v>
      </c>
      <c r="H179" s="5"/>
      <c r="I179" s="269" t="s">
        <v>2674</v>
      </c>
      <c r="J179" s="270"/>
      <c r="K179" s="270"/>
      <c r="L179" s="271"/>
      <c r="M179" s="170">
        <v>0.03</v>
      </c>
      <c r="O179" s="8"/>
      <c r="Q179" s="19"/>
      <c r="R179" s="171">
        <f>IF(M179&gt;0,SUM(S179+M179),"")</f>
        <v>0.05</v>
      </c>
      <c r="S179" s="24">
        <v>0.02</v>
      </c>
      <c r="T179" s="19"/>
      <c r="U179" s="19"/>
      <c r="V179" s="19"/>
      <c r="W179" s="19"/>
      <c r="X179" s="19"/>
      <c r="Y179" s="19"/>
      <c r="Z179" s="19"/>
      <c r="AA179" s="19"/>
      <c r="AB179" s="19"/>
    </row>
    <row r="180" spans="1:28" ht="23.25" hidden="1" x14ac:dyDescent="0.25">
      <c r="A180" s="9"/>
      <c r="B180" s="264" t="s">
        <v>1165</v>
      </c>
      <c r="C180" s="264"/>
      <c r="D180" s="264"/>
      <c r="E180" s="24">
        <v>0.02</v>
      </c>
      <c r="F180" s="68"/>
      <c r="G180" s="155" t="str">
        <f>IF(F180&gt;0,SUM(E180+F180),"")</f>
        <v/>
      </c>
      <c r="H180" s="5"/>
      <c r="I180" s="261" t="s">
        <v>1169</v>
      </c>
      <c r="J180" s="262"/>
      <c r="K180" s="263"/>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264" t="s">
        <v>1166</v>
      </c>
      <c r="C181" s="264"/>
      <c r="D181" s="264"/>
      <c r="E181" s="24">
        <v>0.02</v>
      </c>
      <c r="F181" s="68"/>
      <c r="G181" s="155" t="str">
        <f>IF(F181&gt;0,SUM(E181+F181),"")</f>
        <v/>
      </c>
      <c r="H181" s="5"/>
      <c r="I181" s="261" t="s">
        <v>1170</v>
      </c>
      <c r="J181" s="262"/>
      <c r="K181" s="263"/>
      <c r="L181" s="24">
        <v>0.02</v>
      </c>
      <c r="M181" s="68"/>
      <c r="N181" s="155" t="str">
        <f>IF(M181&gt;0,SUM(L181+M181),"")</f>
        <v/>
      </c>
      <c r="O181" s="8"/>
      <c r="Q181" s="19"/>
      <c r="R181" s="19"/>
      <c r="S181" s="19"/>
      <c r="T181" s="19"/>
      <c r="U181" s="19"/>
      <c r="V181" s="19"/>
      <c r="W181" s="19"/>
      <c r="X181" s="19"/>
      <c r="Y181" s="19"/>
      <c r="Z181" s="19"/>
      <c r="AA181" s="19"/>
      <c r="AB181" s="19"/>
    </row>
    <row r="182" spans="1:28" ht="23.25" hidden="1" x14ac:dyDescent="0.25">
      <c r="A182" s="9"/>
      <c r="B182" s="264" t="s">
        <v>1167</v>
      </c>
      <c r="C182" s="264"/>
      <c r="D182" s="264"/>
      <c r="E182" s="24">
        <v>0.03</v>
      </c>
      <c r="F182" s="68"/>
      <c r="G182" s="155" t="str">
        <f>IF(F182&gt;0,SUM(E182+F182),"")</f>
        <v/>
      </c>
      <c r="H182" s="5"/>
      <c r="I182" s="261" t="s">
        <v>1171</v>
      </c>
      <c r="J182" s="262"/>
      <c r="K182" s="263"/>
      <c r="L182" s="24">
        <v>0.02</v>
      </c>
      <c r="M182" s="68"/>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61" t="s">
        <v>1172</v>
      </c>
      <c r="J183" s="262"/>
      <c r="K183" s="263"/>
      <c r="L183" s="24">
        <v>0.02</v>
      </c>
      <c r="M183" s="68"/>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92" t="s">
        <v>2633</v>
      </c>
      <c r="E185" s="95">
        <f>+(C185*SUM(K20:K35))</f>
        <v>76637742.299999997</v>
      </c>
      <c r="F185" s="93"/>
      <c r="G185" s="94"/>
      <c r="H185" s="89"/>
      <c r="I185" s="91" t="s">
        <v>2632</v>
      </c>
      <c r="J185" s="176">
        <f>M179</f>
        <v>0.03</v>
      </c>
      <c r="K185" s="265" t="s">
        <v>2633</v>
      </c>
      <c r="L185" s="265"/>
      <c r="M185" s="95">
        <f>+J185*K20</f>
        <v>76637742.299999997</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22" t="s">
        <v>18</v>
      </c>
      <c r="B188" s="223"/>
      <c r="C188" s="223"/>
      <c r="D188" s="223"/>
      <c r="E188" s="223"/>
      <c r="F188" s="223"/>
      <c r="G188" s="223"/>
      <c r="H188" s="223"/>
      <c r="I188" s="223"/>
      <c r="J188" s="223"/>
      <c r="K188" s="223"/>
      <c r="L188" s="223"/>
      <c r="M188" s="223"/>
      <c r="N188" s="223"/>
      <c r="O188" s="224"/>
      <c r="P188" s="77"/>
    </row>
    <row r="189" spans="1:28" ht="15" customHeight="1" x14ac:dyDescent="0.25">
      <c r="A189" s="241" t="s">
        <v>19</v>
      </c>
      <c r="B189" s="242"/>
      <c r="C189" s="242"/>
      <c r="D189" s="242"/>
      <c r="E189" s="242"/>
      <c r="F189" s="242"/>
      <c r="G189" s="242"/>
      <c r="H189" s="242"/>
      <c r="I189" s="242"/>
      <c r="J189" s="242"/>
      <c r="K189" s="242"/>
      <c r="L189" s="242"/>
      <c r="M189" s="242"/>
      <c r="N189" s="242"/>
      <c r="O189" s="243"/>
    </row>
    <row r="190" spans="1:28" ht="15.75" thickBot="1" x14ac:dyDescent="0.3">
      <c r="A190" s="244"/>
      <c r="B190" s="245"/>
      <c r="C190" s="245"/>
      <c r="D190" s="245"/>
      <c r="E190" s="245"/>
      <c r="F190" s="245"/>
      <c r="G190" s="245"/>
      <c r="H190" s="245"/>
      <c r="I190" s="245"/>
      <c r="J190" s="245"/>
      <c r="K190" s="245"/>
      <c r="L190" s="245"/>
      <c r="M190" s="245"/>
      <c r="N190" s="245"/>
      <c r="O190" s="24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26" t="s">
        <v>24</v>
      </c>
      <c r="J192" s="5" t="s">
        <v>2642</v>
      </c>
      <c r="K192" s="5"/>
      <c r="M192" s="5"/>
      <c r="N192" s="5"/>
      <c r="O192" s="8"/>
      <c r="Q192" s="146"/>
      <c r="R192" s="147"/>
      <c r="S192" s="147"/>
      <c r="T192" s="146"/>
    </row>
    <row r="193" spans="1:18" x14ac:dyDescent="0.25">
      <c r="A193" s="9"/>
      <c r="C193" s="208">
        <v>42387</v>
      </c>
      <c r="D193" s="5"/>
      <c r="E193" s="119">
        <v>9</v>
      </c>
      <c r="F193" s="5"/>
      <c r="G193" s="5"/>
      <c r="H193" s="139" t="s">
        <v>2827</v>
      </c>
      <c r="J193" s="5"/>
      <c r="K193" s="208">
        <v>37756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22" t="s">
        <v>29</v>
      </c>
      <c r="B197" s="223"/>
      <c r="C197" s="223"/>
      <c r="D197" s="223"/>
      <c r="E197" s="223"/>
      <c r="F197" s="223"/>
      <c r="G197" s="223"/>
      <c r="H197" s="223"/>
      <c r="I197" s="223"/>
      <c r="J197" s="223"/>
      <c r="K197" s="223"/>
      <c r="L197" s="223"/>
      <c r="M197" s="223"/>
      <c r="N197" s="223"/>
      <c r="O197" s="224"/>
      <c r="P197" s="77"/>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60" t="s">
        <v>2663</v>
      </c>
      <c r="C199" s="260"/>
      <c r="D199" s="260"/>
      <c r="E199" s="260"/>
      <c r="F199" s="260"/>
      <c r="G199" s="260"/>
      <c r="H199" s="260"/>
      <c r="I199" s="260"/>
      <c r="J199" s="260"/>
      <c r="K199" s="260"/>
      <c r="L199" s="260"/>
      <c r="M199" s="260"/>
      <c r="N199" s="260"/>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2625</v>
      </c>
      <c r="H211" s="210" t="s">
        <v>2829</v>
      </c>
      <c r="J211" s="27" t="s">
        <v>2627</v>
      </c>
      <c r="K211" s="210" t="s">
        <v>2829</v>
      </c>
      <c r="L211" s="21"/>
      <c r="M211" s="21"/>
      <c r="N211" s="21"/>
      <c r="O211" s="8"/>
    </row>
    <row r="212" spans="1:15" x14ac:dyDescent="0.25">
      <c r="A212" s="9"/>
      <c r="B212" s="27" t="s">
        <v>2624</v>
      </c>
      <c r="C212" s="207" t="s">
        <v>2827</v>
      </c>
      <c r="D212" s="21"/>
      <c r="G212" s="27" t="s">
        <v>2626</v>
      </c>
      <c r="H212" s="210" t="s">
        <v>2830</v>
      </c>
      <c r="J212" s="27" t="s">
        <v>2628</v>
      </c>
      <c r="K212" s="119" t="s">
        <v>2831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10" zoomScale="85" zoomScaleNormal="85" zoomScaleSheetLayoutView="40" zoomScalePageLayoutView="40" workbookViewId="0">
      <selection activeCell="O10" sqref="O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74" t="s">
        <v>2658</v>
      </c>
      <c r="D2" s="275"/>
      <c r="E2" s="275"/>
      <c r="F2" s="275"/>
      <c r="G2" s="275"/>
      <c r="H2" s="275"/>
      <c r="I2" s="275"/>
      <c r="J2" s="275"/>
      <c r="K2" s="275"/>
      <c r="L2" s="282" t="s">
        <v>2645</v>
      </c>
      <c r="M2" s="282"/>
      <c r="N2" s="287" t="s">
        <v>2646</v>
      </c>
      <c r="O2" s="288"/>
    </row>
    <row r="3" spans="1:20" ht="33" customHeight="1" x14ac:dyDescent="0.25">
      <c r="A3" s="9"/>
      <c r="B3" s="8"/>
      <c r="C3" s="276"/>
      <c r="D3" s="277"/>
      <c r="E3" s="277"/>
      <c r="F3" s="277"/>
      <c r="G3" s="277"/>
      <c r="H3" s="277"/>
      <c r="I3" s="277"/>
      <c r="J3" s="277"/>
      <c r="K3" s="277"/>
      <c r="L3" s="289" t="s">
        <v>1</v>
      </c>
      <c r="M3" s="289"/>
      <c r="N3" s="289" t="s">
        <v>2647</v>
      </c>
      <c r="O3" s="291"/>
    </row>
    <row r="4" spans="1:20" ht="24.75" customHeight="1" thickBot="1" x14ac:dyDescent="0.3">
      <c r="A4" s="10"/>
      <c r="B4" s="12"/>
      <c r="C4" s="278"/>
      <c r="D4" s="279"/>
      <c r="E4" s="279"/>
      <c r="F4" s="279"/>
      <c r="G4" s="279"/>
      <c r="H4" s="279"/>
      <c r="I4" s="279"/>
      <c r="J4" s="279"/>
      <c r="K4" s="279"/>
      <c r="L4" s="258" t="s">
        <v>0</v>
      </c>
      <c r="M4" s="258"/>
      <c r="N4" s="258"/>
      <c r="O4" s="259"/>
      <c r="P4" s="163">
        <f ca="1">NOW()</f>
        <v>44194.47791134259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2643</v>
      </c>
      <c r="B6" s="223"/>
      <c r="C6" s="223"/>
      <c r="D6" s="223"/>
      <c r="E6" s="223"/>
      <c r="F6" s="223"/>
      <c r="G6" s="223"/>
      <c r="H6" s="223"/>
      <c r="I6" s="223"/>
      <c r="J6" s="223"/>
      <c r="K6" s="223"/>
      <c r="L6" s="223"/>
      <c r="M6" s="223"/>
      <c r="N6" s="223"/>
      <c r="O6" s="22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83" t="str">
        <f>HYPERLINK("#Integrante_2!A109","CAPACIDAD RESIDUAL")</f>
        <v>CAPACIDAD RESIDUAL</v>
      </c>
      <c r="F8" s="284"/>
      <c r="G8" s="28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83" t="str">
        <f>HYPERLINK("#Integrante_2!A162","TALENTO HUMANO")</f>
        <v>TALENTO HUMANO</v>
      </c>
      <c r="F9" s="284"/>
      <c r="G9" s="28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83" t="str">
        <f>HYPERLINK("#Integrante_2!F162","INFRAESTRUCTURA")</f>
        <v>INFRAESTRUCTURA</v>
      </c>
      <c r="F10" s="284"/>
      <c r="G10" s="28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2758</v>
      </c>
      <c r="D15" s="35"/>
      <c r="E15" s="35"/>
      <c r="F15" s="5"/>
      <c r="G15" s="32" t="s">
        <v>1168</v>
      </c>
      <c r="H15" s="104" t="s">
        <v>208</v>
      </c>
      <c r="I15" s="32" t="s">
        <v>2629</v>
      </c>
      <c r="J15" s="109" t="s">
        <v>2637</v>
      </c>
      <c r="L15" s="280" t="s">
        <v>8</v>
      </c>
      <c r="M15" s="280"/>
      <c r="N15" s="175">
        <v>0.45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86" t="s">
        <v>2644</v>
      </c>
      <c r="I19" s="132" t="s">
        <v>11</v>
      </c>
      <c r="J19" s="133" t="s">
        <v>10</v>
      </c>
      <c r="K19" s="133" t="s">
        <v>2613</v>
      </c>
      <c r="L19" s="133" t="s">
        <v>1161</v>
      </c>
      <c r="M19" s="133" t="s">
        <v>1162</v>
      </c>
      <c r="N19" s="134" t="s">
        <v>2614</v>
      </c>
      <c r="O19" s="129"/>
      <c r="Q19" s="51"/>
      <c r="R19" s="51"/>
    </row>
    <row r="20" spans="1:23" ht="30" customHeight="1" x14ac:dyDescent="0.25">
      <c r="A20" s="9"/>
      <c r="B20" s="202">
        <v>806011578</v>
      </c>
      <c r="C20" s="5"/>
      <c r="D20" s="160"/>
      <c r="E20" s="152" t="s">
        <v>2669</v>
      </c>
      <c r="F20" s="209" t="s">
        <v>2828</v>
      </c>
      <c r="G20" s="5"/>
      <c r="H20" s="286"/>
      <c r="I20" s="141" t="s">
        <v>208</v>
      </c>
      <c r="J20" s="142" t="s">
        <v>210</v>
      </c>
      <c r="K20" s="195">
        <v>2554591410</v>
      </c>
      <c r="L20" s="144"/>
      <c r="M20" s="144">
        <v>44561</v>
      </c>
      <c r="N20" s="127">
        <f>+(M20-L20)/30</f>
        <v>1485.3666666666666</v>
      </c>
      <c r="O20" s="130"/>
      <c r="U20" s="126"/>
      <c r="V20" s="106">
        <f ca="1">NOW()</f>
        <v>44194.47791134259</v>
      </c>
      <c r="W20" s="106">
        <f ca="1">NOW()</f>
        <v>44194.47791134259</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51" t="s">
        <v>2</v>
      </c>
      <c r="C37" s="251"/>
      <c r="D37" s="251"/>
      <c r="E37" s="251"/>
      <c r="F37" s="251"/>
      <c r="G37" s="5"/>
      <c r="H37" s="121"/>
      <c r="I37" s="122"/>
      <c r="J37" s="122"/>
      <c r="K37" s="122"/>
      <c r="L37" s="122"/>
      <c r="M37" s="122"/>
      <c r="N37" s="122"/>
      <c r="O37" s="123"/>
    </row>
    <row r="38" spans="1:16" ht="21" customHeight="1" x14ac:dyDescent="0.25">
      <c r="A38" s="9"/>
      <c r="B38" s="281" t="str">
        <f>VLOOKUP(B20,EAS!A2:B1439,2,0)</f>
        <v>FUNDACION PERSEVERAR POR COLOMBIA</v>
      </c>
      <c r="C38" s="281"/>
      <c r="D38" s="281"/>
      <c r="E38" s="281"/>
      <c r="F38" s="281"/>
      <c r="G38" s="5"/>
      <c r="H38" s="124"/>
      <c r="I38" s="290" t="s">
        <v>7</v>
      </c>
      <c r="J38" s="290"/>
      <c r="K38" s="290"/>
      <c r="L38" s="290"/>
      <c r="M38" s="290"/>
      <c r="N38" s="290"/>
      <c r="O38" s="125"/>
    </row>
    <row r="39" spans="1:16" ht="42.95" customHeight="1" thickBot="1" x14ac:dyDescent="0.3">
      <c r="A39" s="10"/>
      <c r="B39" s="11"/>
      <c r="C39" s="11"/>
      <c r="D39" s="11"/>
      <c r="E39" s="11"/>
      <c r="F39" s="11"/>
      <c r="G39" s="11"/>
      <c r="H39" s="10"/>
      <c r="I39" s="221" t="s">
        <v>2759</v>
      </c>
      <c r="J39" s="221"/>
      <c r="K39" s="221"/>
      <c r="L39" s="221"/>
      <c r="M39" s="221"/>
      <c r="N39" s="22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7"/>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7"/>
    </row>
    <row r="44" spans="1:16" ht="15" customHeight="1" x14ac:dyDescent="0.25">
      <c r="A44" s="229" t="s">
        <v>2659</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200" t="s">
        <v>2768</v>
      </c>
      <c r="C48" s="203" t="s">
        <v>31</v>
      </c>
      <c r="D48" s="198" t="s">
        <v>2770</v>
      </c>
      <c r="E48" s="199">
        <v>40373</v>
      </c>
      <c r="F48" s="199">
        <v>40527</v>
      </c>
      <c r="G48" s="164">
        <f>IF(AND(E48&lt;&gt;"",F48&lt;&gt;""),((F48-E48)/30),"")</f>
        <v>5.1333333333333337</v>
      </c>
      <c r="H48" s="200" t="s">
        <v>2804</v>
      </c>
      <c r="I48" s="198" t="s">
        <v>208</v>
      </c>
      <c r="J48" s="198" t="s">
        <v>210</v>
      </c>
      <c r="K48" s="201">
        <v>234080064</v>
      </c>
      <c r="L48" s="203" t="s">
        <v>1148</v>
      </c>
      <c r="M48" s="204">
        <v>1</v>
      </c>
      <c r="N48" s="203" t="s">
        <v>27</v>
      </c>
      <c r="O48" s="203" t="s">
        <v>1148</v>
      </c>
      <c r="P48" s="79"/>
    </row>
    <row r="49" spans="1:16" s="6" customFormat="1" ht="24.75" customHeight="1" x14ac:dyDescent="0.25">
      <c r="A49" s="135">
        <v>2</v>
      </c>
      <c r="B49" s="200" t="s">
        <v>2768</v>
      </c>
      <c r="C49" s="203" t="s">
        <v>31</v>
      </c>
      <c r="D49" s="198" t="s">
        <v>2771</v>
      </c>
      <c r="E49" s="199">
        <v>40228</v>
      </c>
      <c r="F49" s="199">
        <v>40527</v>
      </c>
      <c r="G49" s="164">
        <f t="shared" ref="G49:G107" si="1">IF(AND(E49&lt;&gt;"",F49&lt;&gt;""),((F49-E49)/30),"")</f>
        <v>9.9666666666666668</v>
      </c>
      <c r="H49" s="200" t="s">
        <v>2804</v>
      </c>
      <c r="I49" s="198" t="s">
        <v>516</v>
      </c>
      <c r="J49" s="198" t="s">
        <v>530</v>
      </c>
      <c r="K49" s="201">
        <v>1182748906</v>
      </c>
      <c r="L49" s="203" t="s">
        <v>1148</v>
      </c>
      <c r="M49" s="204">
        <v>1</v>
      </c>
      <c r="N49" s="203" t="s">
        <v>27</v>
      </c>
      <c r="O49" s="203" t="s">
        <v>1148</v>
      </c>
      <c r="P49" s="79"/>
    </row>
    <row r="50" spans="1:16" s="6" customFormat="1" ht="24.75" customHeight="1" x14ac:dyDescent="0.25">
      <c r="A50" s="135">
        <v>3</v>
      </c>
      <c r="B50" s="200" t="s">
        <v>2768</v>
      </c>
      <c r="C50" s="203" t="s">
        <v>31</v>
      </c>
      <c r="D50" s="198" t="s">
        <v>2771</v>
      </c>
      <c r="E50" s="199">
        <v>40228</v>
      </c>
      <c r="F50" s="199">
        <v>40527</v>
      </c>
      <c r="G50" s="164">
        <f t="shared" si="1"/>
        <v>9.9666666666666668</v>
      </c>
      <c r="H50" s="200" t="s">
        <v>2804</v>
      </c>
      <c r="I50" s="198" t="s">
        <v>516</v>
      </c>
      <c r="J50" s="198" t="s">
        <v>622</v>
      </c>
      <c r="K50" s="201">
        <v>1182748906</v>
      </c>
      <c r="L50" s="203" t="s">
        <v>1148</v>
      </c>
      <c r="M50" s="204">
        <v>1</v>
      </c>
      <c r="N50" s="203" t="s">
        <v>27</v>
      </c>
      <c r="O50" s="203" t="s">
        <v>1148</v>
      </c>
      <c r="P50" s="79"/>
    </row>
    <row r="51" spans="1:16" s="6" customFormat="1" ht="24.75" customHeight="1" outlineLevel="1" x14ac:dyDescent="0.25">
      <c r="A51" s="135">
        <v>4</v>
      </c>
      <c r="B51" s="200" t="s">
        <v>2768</v>
      </c>
      <c r="C51" s="203" t="s">
        <v>31</v>
      </c>
      <c r="D51" s="198" t="s">
        <v>2771</v>
      </c>
      <c r="E51" s="199">
        <v>40228</v>
      </c>
      <c r="F51" s="199">
        <v>40527</v>
      </c>
      <c r="G51" s="164">
        <f t="shared" si="1"/>
        <v>9.9666666666666668</v>
      </c>
      <c r="H51" s="200" t="s">
        <v>2804</v>
      </c>
      <c r="I51" s="198" t="s">
        <v>516</v>
      </c>
      <c r="J51" s="198" t="s">
        <v>534</v>
      </c>
      <c r="K51" s="201">
        <v>1182748906</v>
      </c>
      <c r="L51" s="203" t="s">
        <v>1148</v>
      </c>
      <c r="M51" s="204">
        <v>1</v>
      </c>
      <c r="N51" s="203" t="s">
        <v>27</v>
      </c>
      <c r="O51" s="203" t="s">
        <v>1148</v>
      </c>
      <c r="P51" s="79"/>
    </row>
    <row r="52" spans="1:16" s="7" customFormat="1" ht="24.75" customHeight="1" outlineLevel="1" x14ac:dyDescent="0.25">
      <c r="A52" s="136">
        <v>5</v>
      </c>
      <c r="B52" s="200" t="s">
        <v>2768</v>
      </c>
      <c r="C52" s="203" t="s">
        <v>31</v>
      </c>
      <c r="D52" s="198" t="s">
        <v>2771</v>
      </c>
      <c r="E52" s="199">
        <v>40228</v>
      </c>
      <c r="F52" s="199">
        <v>40527</v>
      </c>
      <c r="G52" s="164">
        <f t="shared" si="1"/>
        <v>9.9666666666666668</v>
      </c>
      <c r="H52" s="200" t="s">
        <v>2804</v>
      </c>
      <c r="I52" s="198" t="s">
        <v>516</v>
      </c>
      <c r="J52" s="198" t="s">
        <v>535</v>
      </c>
      <c r="K52" s="201">
        <v>1182748906</v>
      </c>
      <c r="L52" s="203" t="s">
        <v>1148</v>
      </c>
      <c r="M52" s="204">
        <v>1</v>
      </c>
      <c r="N52" s="203" t="s">
        <v>27</v>
      </c>
      <c r="O52" s="203" t="s">
        <v>1148</v>
      </c>
      <c r="P52" s="80"/>
    </row>
    <row r="53" spans="1:16" s="7" customFormat="1" ht="24.75" customHeight="1" outlineLevel="1" x14ac:dyDescent="0.25">
      <c r="A53" s="136">
        <v>6</v>
      </c>
      <c r="B53" s="200" t="s">
        <v>2768</v>
      </c>
      <c r="C53" s="203" t="s">
        <v>31</v>
      </c>
      <c r="D53" s="198" t="s">
        <v>2771</v>
      </c>
      <c r="E53" s="199">
        <v>40228</v>
      </c>
      <c r="F53" s="199">
        <v>40527</v>
      </c>
      <c r="G53" s="164">
        <f t="shared" si="1"/>
        <v>9.9666666666666668</v>
      </c>
      <c r="H53" s="200" t="s">
        <v>2804</v>
      </c>
      <c r="I53" s="198" t="s">
        <v>516</v>
      </c>
      <c r="J53" s="198" t="s">
        <v>543</v>
      </c>
      <c r="K53" s="201">
        <v>1182748906</v>
      </c>
      <c r="L53" s="203" t="s">
        <v>1148</v>
      </c>
      <c r="M53" s="204">
        <v>1</v>
      </c>
      <c r="N53" s="203" t="s">
        <v>27</v>
      </c>
      <c r="O53" s="203" t="s">
        <v>1148</v>
      </c>
      <c r="P53" s="80"/>
    </row>
    <row r="54" spans="1:16" s="7" customFormat="1" ht="24.75" customHeight="1" outlineLevel="1" x14ac:dyDescent="0.25">
      <c r="A54" s="136">
        <v>7</v>
      </c>
      <c r="B54" s="200" t="s">
        <v>2768</v>
      </c>
      <c r="C54" s="203" t="s">
        <v>31</v>
      </c>
      <c r="D54" s="198" t="s">
        <v>2771</v>
      </c>
      <c r="E54" s="199">
        <v>40228</v>
      </c>
      <c r="F54" s="199">
        <v>40527</v>
      </c>
      <c r="G54" s="164">
        <f t="shared" si="1"/>
        <v>9.9666666666666668</v>
      </c>
      <c r="H54" s="200" t="s">
        <v>2804</v>
      </c>
      <c r="I54" s="198" t="s">
        <v>516</v>
      </c>
      <c r="J54" s="198" t="s">
        <v>544</v>
      </c>
      <c r="K54" s="201">
        <v>1182748906</v>
      </c>
      <c r="L54" s="203" t="s">
        <v>1148</v>
      </c>
      <c r="M54" s="204">
        <v>1</v>
      </c>
      <c r="N54" s="203" t="s">
        <v>27</v>
      </c>
      <c r="O54" s="203" t="s">
        <v>1148</v>
      </c>
      <c r="P54" s="80"/>
    </row>
    <row r="55" spans="1:16" s="7" customFormat="1" ht="24.75" customHeight="1" outlineLevel="1" x14ac:dyDescent="0.25">
      <c r="A55" s="136">
        <v>8</v>
      </c>
      <c r="B55" s="200" t="s">
        <v>2768</v>
      </c>
      <c r="C55" s="203" t="s">
        <v>31</v>
      </c>
      <c r="D55" s="198" t="s">
        <v>2771</v>
      </c>
      <c r="E55" s="199">
        <v>40228</v>
      </c>
      <c r="F55" s="199">
        <v>40527</v>
      </c>
      <c r="G55" s="164">
        <f t="shared" si="1"/>
        <v>9.9666666666666668</v>
      </c>
      <c r="H55" s="200" t="s">
        <v>2804</v>
      </c>
      <c r="I55" s="198" t="s">
        <v>516</v>
      </c>
      <c r="J55" s="198" t="s">
        <v>560</v>
      </c>
      <c r="K55" s="201">
        <v>1182748906</v>
      </c>
      <c r="L55" s="203" t="s">
        <v>1148</v>
      </c>
      <c r="M55" s="204">
        <v>1</v>
      </c>
      <c r="N55" s="203" t="s">
        <v>27</v>
      </c>
      <c r="O55" s="203" t="s">
        <v>1148</v>
      </c>
      <c r="P55" s="80"/>
    </row>
    <row r="56" spans="1:16" s="7" customFormat="1" ht="24.75" customHeight="1" outlineLevel="1" x14ac:dyDescent="0.25">
      <c r="A56" s="136">
        <v>9</v>
      </c>
      <c r="B56" s="200" t="s">
        <v>2768</v>
      </c>
      <c r="C56" s="203" t="s">
        <v>31</v>
      </c>
      <c r="D56" s="198" t="s">
        <v>2771</v>
      </c>
      <c r="E56" s="199">
        <v>40228</v>
      </c>
      <c r="F56" s="199">
        <v>40527</v>
      </c>
      <c r="G56" s="164">
        <f t="shared" si="1"/>
        <v>9.9666666666666668</v>
      </c>
      <c r="H56" s="200" t="s">
        <v>2804</v>
      </c>
      <c r="I56" s="198" t="s">
        <v>516</v>
      </c>
      <c r="J56" s="198" t="s">
        <v>571</v>
      </c>
      <c r="K56" s="201">
        <v>1182748906</v>
      </c>
      <c r="L56" s="203" t="s">
        <v>1148</v>
      </c>
      <c r="M56" s="204">
        <v>1</v>
      </c>
      <c r="N56" s="203" t="s">
        <v>27</v>
      </c>
      <c r="O56" s="203" t="s">
        <v>26</v>
      </c>
      <c r="P56" s="80"/>
    </row>
    <row r="57" spans="1:16" s="7" customFormat="1" ht="24.75" customHeight="1" outlineLevel="1" x14ac:dyDescent="0.25">
      <c r="A57" s="136">
        <v>10</v>
      </c>
      <c r="B57" s="200" t="s">
        <v>2768</v>
      </c>
      <c r="C57" s="203" t="s">
        <v>31</v>
      </c>
      <c r="D57" s="198" t="s">
        <v>2771</v>
      </c>
      <c r="E57" s="199">
        <v>40228</v>
      </c>
      <c r="F57" s="199">
        <v>40527</v>
      </c>
      <c r="G57" s="164">
        <f t="shared" si="1"/>
        <v>9.9666666666666668</v>
      </c>
      <c r="H57" s="200" t="s">
        <v>2804</v>
      </c>
      <c r="I57" s="198" t="s">
        <v>516</v>
      </c>
      <c r="J57" s="198" t="s">
        <v>580</v>
      </c>
      <c r="K57" s="201">
        <v>1182748906</v>
      </c>
      <c r="L57" s="203" t="s">
        <v>1148</v>
      </c>
      <c r="M57" s="204">
        <v>1</v>
      </c>
      <c r="N57" s="203" t="s">
        <v>27</v>
      </c>
      <c r="O57" s="203" t="s">
        <v>1148</v>
      </c>
      <c r="P57" s="80"/>
    </row>
    <row r="58" spans="1:16" s="7" customFormat="1" ht="24.75" customHeight="1" outlineLevel="1" x14ac:dyDescent="0.25">
      <c r="A58" s="136">
        <v>11</v>
      </c>
      <c r="B58" s="200" t="s">
        <v>2768</v>
      </c>
      <c r="C58" s="203" t="s">
        <v>31</v>
      </c>
      <c r="D58" s="198" t="s">
        <v>2771</v>
      </c>
      <c r="E58" s="199">
        <v>40228</v>
      </c>
      <c r="F58" s="199">
        <v>40527</v>
      </c>
      <c r="G58" s="164">
        <f t="shared" si="1"/>
        <v>9.9666666666666668</v>
      </c>
      <c r="H58" s="200" t="s">
        <v>2804</v>
      </c>
      <c r="I58" s="198" t="s">
        <v>516</v>
      </c>
      <c r="J58" s="198" t="s">
        <v>585</v>
      </c>
      <c r="K58" s="201">
        <v>1182748906</v>
      </c>
      <c r="L58" s="203" t="s">
        <v>1148</v>
      </c>
      <c r="M58" s="204">
        <v>1</v>
      </c>
      <c r="N58" s="203" t="s">
        <v>27</v>
      </c>
      <c r="O58" s="203" t="s">
        <v>1148</v>
      </c>
      <c r="P58" s="80"/>
    </row>
    <row r="59" spans="1:16" s="7" customFormat="1" ht="24.75" customHeight="1" outlineLevel="1" x14ac:dyDescent="0.25">
      <c r="A59" s="136">
        <v>12</v>
      </c>
      <c r="B59" s="200" t="s">
        <v>2768</v>
      </c>
      <c r="C59" s="203" t="s">
        <v>31</v>
      </c>
      <c r="D59" s="198" t="s">
        <v>2771</v>
      </c>
      <c r="E59" s="199">
        <v>40228</v>
      </c>
      <c r="F59" s="199">
        <v>40527</v>
      </c>
      <c r="G59" s="164">
        <f t="shared" si="1"/>
        <v>9.9666666666666668</v>
      </c>
      <c r="H59" s="200" t="s">
        <v>2804</v>
      </c>
      <c r="I59" s="198" t="s">
        <v>516</v>
      </c>
      <c r="J59" s="198" t="s">
        <v>601</v>
      </c>
      <c r="K59" s="201">
        <v>1182748906</v>
      </c>
      <c r="L59" s="203" t="s">
        <v>1148</v>
      </c>
      <c r="M59" s="204">
        <v>1</v>
      </c>
      <c r="N59" s="203" t="s">
        <v>27</v>
      </c>
      <c r="O59" s="203" t="s">
        <v>1148</v>
      </c>
      <c r="P59" s="80"/>
    </row>
    <row r="60" spans="1:16" s="7" customFormat="1" ht="24.75" customHeight="1" outlineLevel="1" x14ac:dyDescent="0.25">
      <c r="A60" s="136">
        <v>13</v>
      </c>
      <c r="B60" s="200" t="s">
        <v>2768</v>
      </c>
      <c r="C60" s="203" t="s">
        <v>31</v>
      </c>
      <c r="D60" s="198" t="s">
        <v>2771</v>
      </c>
      <c r="E60" s="199">
        <v>40228</v>
      </c>
      <c r="F60" s="199">
        <v>40527</v>
      </c>
      <c r="G60" s="164">
        <f t="shared" si="1"/>
        <v>9.9666666666666668</v>
      </c>
      <c r="H60" s="200" t="s">
        <v>2804</v>
      </c>
      <c r="I60" s="198" t="s">
        <v>516</v>
      </c>
      <c r="J60" s="198" t="s">
        <v>559</v>
      </c>
      <c r="K60" s="201">
        <v>1182748906</v>
      </c>
      <c r="L60" s="203" t="s">
        <v>1148</v>
      </c>
      <c r="M60" s="204">
        <v>1</v>
      </c>
      <c r="N60" s="203" t="s">
        <v>27</v>
      </c>
      <c r="O60" s="203" t="s">
        <v>1148</v>
      </c>
      <c r="P60" s="80"/>
    </row>
    <row r="61" spans="1:16" s="7" customFormat="1" ht="24.75" customHeight="1" outlineLevel="1" x14ac:dyDescent="0.25">
      <c r="A61" s="136">
        <v>14</v>
      </c>
      <c r="B61" s="200" t="s">
        <v>2768</v>
      </c>
      <c r="C61" s="203" t="s">
        <v>31</v>
      </c>
      <c r="D61" s="198" t="s">
        <v>2771</v>
      </c>
      <c r="E61" s="199">
        <v>40228</v>
      </c>
      <c r="F61" s="199">
        <v>40527</v>
      </c>
      <c r="G61" s="164">
        <f t="shared" si="1"/>
        <v>9.9666666666666668</v>
      </c>
      <c r="H61" s="200" t="s">
        <v>2804</v>
      </c>
      <c r="I61" s="198" t="s">
        <v>516</v>
      </c>
      <c r="J61" s="198" t="s">
        <v>617</v>
      </c>
      <c r="K61" s="201">
        <v>1182748906</v>
      </c>
      <c r="L61" s="203" t="s">
        <v>1148</v>
      </c>
      <c r="M61" s="204">
        <v>1</v>
      </c>
      <c r="N61" s="203" t="s">
        <v>27</v>
      </c>
      <c r="O61" s="203" t="s">
        <v>1148</v>
      </c>
      <c r="P61" s="80"/>
    </row>
    <row r="62" spans="1:16" s="7" customFormat="1" ht="24.75" customHeight="1" outlineLevel="1" x14ac:dyDescent="0.25">
      <c r="A62" s="136">
        <v>15</v>
      </c>
      <c r="B62" s="200" t="s">
        <v>2769</v>
      </c>
      <c r="C62" s="203" t="s">
        <v>31</v>
      </c>
      <c r="D62" s="198" t="s">
        <v>2772</v>
      </c>
      <c r="E62" s="199">
        <v>40780</v>
      </c>
      <c r="F62" s="199">
        <v>40949</v>
      </c>
      <c r="G62" s="164">
        <f t="shared" si="1"/>
        <v>5.6333333333333337</v>
      </c>
      <c r="H62" s="200" t="s">
        <v>2805</v>
      </c>
      <c r="I62" s="198" t="s">
        <v>208</v>
      </c>
      <c r="J62" s="198" t="s">
        <v>210</v>
      </c>
      <c r="K62" s="201">
        <v>109478819</v>
      </c>
      <c r="L62" s="203" t="s">
        <v>1148</v>
      </c>
      <c r="M62" s="204">
        <v>1</v>
      </c>
      <c r="N62" s="203" t="s">
        <v>27</v>
      </c>
      <c r="O62" s="203" t="s">
        <v>1148</v>
      </c>
      <c r="P62" s="80"/>
    </row>
    <row r="63" spans="1:16" s="7" customFormat="1" ht="24.75" customHeight="1" outlineLevel="1" x14ac:dyDescent="0.25">
      <c r="A63" s="136">
        <v>16</v>
      </c>
      <c r="B63" s="200" t="s">
        <v>2769</v>
      </c>
      <c r="C63" s="203" t="s">
        <v>31</v>
      </c>
      <c r="D63" s="198" t="s">
        <v>2773</v>
      </c>
      <c r="E63" s="199">
        <v>41086</v>
      </c>
      <c r="F63" s="199">
        <v>41145</v>
      </c>
      <c r="G63" s="164">
        <f t="shared" si="1"/>
        <v>1.9666666666666666</v>
      </c>
      <c r="H63" s="200" t="s">
        <v>2805</v>
      </c>
      <c r="I63" s="198" t="s">
        <v>208</v>
      </c>
      <c r="J63" s="198" t="s">
        <v>210</v>
      </c>
      <c r="K63" s="201">
        <v>29847759</v>
      </c>
      <c r="L63" s="203" t="s">
        <v>1148</v>
      </c>
      <c r="M63" s="204">
        <v>1</v>
      </c>
      <c r="N63" s="203" t="s">
        <v>27</v>
      </c>
      <c r="O63" s="203" t="s">
        <v>1148</v>
      </c>
      <c r="P63" s="80"/>
    </row>
    <row r="64" spans="1:16" s="7" customFormat="1" ht="24.75" customHeight="1" outlineLevel="1" x14ac:dyDescent="0.25">
      <c r="A64" s="136">
        <v>17</v>
      </c>
      <c r="B64" s="200" t="s">
        <v>2769</v>
      </c>
      <c r="C64" s="203" t="s">
        <v>31</v>
      </c>
      <c r="D64" s="198" t="s">
        <v>2774</v>
      </c>
      <c r="E64" s="199">
        <v>41177</v>
      </c>
      <c r="F64" s="199">
        <v>41258</v>
      </c>
      <c r="G64" s="164">
        <f t="shared" si="1"/>
        <v>2.7</v>
      </c>
      <c r="H64" s="200" t="s">
        <v>2805</v>
      </c>
      <c r="I64" s="198" t="s">
        <v>208</v>
      </c>
      <c r="J64" s="198" t="s">
        <v>210</v>
      </c>
      <c r="K64" s="201">
        <v>117495936</v>
      </c>
      <c r="L64" s="203" t="s">
        <v>1148</v>
      </c>
      <c r="M64" s="204">
        <v>1</v>
      </c>
      <c r="N64" s="203" t="s">
        <v>27</v>
      </c>
      <c r="O64" s="203" t="s">
        <v>1148</v>
      </c>
      <c r="P64" s="80"/>
    </row>
    <row r="65" spans="1:16" s="7" customFormat="1" ht="24.75" customHeight="1" outlineLevel="1" x14ac:dyDescent="0.25">
      <c r="A65" s="136">
        <v>18</v>
      </c>
      <c r="B65" s="200" t="s">
        <v>2681</v>
      </c>
      <c r="C65" s="203" t="s">
        <v>31</v>
      </c>
      <c r="D65" s="198" t="s">
        <v>2775</v>
      </c>
      <c r="E65" s="199">
        <v>41264</v>
      </c>
      <c r="F65" s="199">
        <v>42004</v>
      </c>
      <c r="G65" s="164">
        <f t="shared" si="1"/>
        <v>24.666666666666668</v>
      </c>
      <c r="H65" s="200" t="s">
        <v>2806</v>
      </c>
      <c r="I65" s="198" t="s">
        <v>208</v>
      </c>
      <c r="J65" s="198" t="s">
        <v>210</v>
      </c>
      <c r="K65" s="201">
        <v>411071923</v>
      </c>
      <c r="L65" s="203" t="s">
        <v>1148</v>
      </c>
      <c r="M65" s="204">
        <v>1</v>
      </c>
      <c r="N65" s="203" t="s">
        <v>27</v>
      </c>
      <c r="O65" s="203" t="s">
        <v>26</v>
      </c>
      <c r="P65" s="80"/>
    </row>
    <row r="66" spans="1:16" s="7" customFormat="1" ht="24.75" customHeight="1" outlineLevel="1" x14ac:dyDescent="0.25">
      <c r="A66" s="136">
        <v>19</v>
      </c>
      <c r="B66" s="200" t="s">
        <v>2836</v>
      </c>
      <c r="C66" s="203" t="s">
        <v>31</v>
      </c>
      <c r="D66" s="198" t="s">
        <v>2776</v>
      </c>
      <c r="E66" s="199">
        <v>42061</v>
      </c>
      <c r="F66" s="199">
        <v>42369</v>
      </c>
      <c r="G66" s="164">
        <f t="shared" si="1"/>
        <v>10.266666666666667</v>
      </c>
      <c r="H66" s="200" t="s">
        <v>2807</v>
      </c>
      <c r="I66" s="198" t="s">
        <v>208</v>
      </c>
      <c r="J66" s="198" t="s">
        <v>210</v>
      </c>
      <c r="K66" s="201">
        <v>1171586680</v>
      </c>
      <c r="L66" s="203" t="s">
        <v>1148</v>
      </c>
      <c r="M66" s="204">
        <v>1</v>
      </c>
      <c r="N66" s="203" t="s">
        <v>27</v>
      </c>
      <c r="O66" s="203" t="s">
        <v>1148</v>
      </c>
      <c r="P66" s="80"/>
    </row>
    <row r="67" spans="1:16" s="7" customFormat="1" ht="24.75" customHeight="1" outlineLevel="1" x14ac:dyDescent="0.25">
      <c r="A67" s="136">
        <v>20</v>
      </c>
      <c r="B67" s="200" t="s">
        <v>2681</v>
      </c>
      <c r="C67" s="203" t="s">
        <v>31</v>
      </c>
      <c r="D67" s="198" t="s">
        <v>2777</v>
      </c>
      <c r="E67" s="199">
        <v>42402</v>
      </c>
      <c r="F67" s="199">
        <v>42674</v>
      </c>
      <c r="G67" s="164">
        <f t="shared" ref="G67:G82" si="2">IF(AND(E67&lt;&gt;"",F67&lt;&gt;""),((F67-E67)/30),"")</f>
        <v>9.0666666666666664</v>
      </c>
      <c r="H67" s="200" t="s">
        <v>2808</v>
      </c>
      <c r="I67" s="198" t="s">
        <v>208</v>
      </c>
      <c r="J67" s="198" t="s">
        <v>210</v>
      </c>
      <c r="K67" s="201">
        <v>428758407</v>
      </c>
      <c r="L67" s="203" t="s">
        <v>1148</v>
      </c>
      <c r="M67" s="204">
        <v>1</v>
      </c>
      <c r="N67" s="203" t="s">
        <v>27</v>
      </c>
      <c r="O67" s="203" t="s">
        <v>26</v>
      </c>
      <c r="P67" s="80"/>
    </row>
    <row r="68" spans="1:16" s="7" customFormat="1" ht="24.75" customHeight="1" outlineLevel="1" x14ac:dyDescent="0.25">
      <c r="A68" s="136">
        <v>21</v>
      </c>
      <c r="B68" s="200" t="s">
        <v>2681</v>
      </c>
      <c r="C68" s="203" t="s">
        <v>31</v>
      </c>
      <c r="D68" s="198" t="s">
        <v>2778</v>
      </c>
      <c r="E68" s="199">
        <v>42720</v>
      </c>
      <c r="F68" s="199">
        <v>43084</v>
      </c>
      <c r="G68" s="164">
        <f t="shared" si="2"/>
        <v>12.133333333333333</v>
      </c>
      <c r="H68" s="200" t="s">
        <v>2809</v>
      </c>
      <c r="I68" s="198" t="s">
        <v>208</v>
      </c>
      <c r="J68" s="198" t="s">
        <v>210</v>
      </c>
      <c r="K68" s="201">
        <v>668870126</v>
      </c>
      <c r="L68" s="203" t="s">
        <v>1148</v>
      </c>
      <c r="M68" s="204">
        <v>1</v>
      </c>
      <c r="N68" s="203" t="s">
        <v>27</v>
      </c>
      <c r="O68" s="203" t="s">
        <v>26</v>
      </c>
      <c r="P68" s="80"/>
    </row>
    <row r="69" spans="1:16" s="7" customFormat="1" ht="24.75" customHeight="1" outlineLevel="1" x14ac:dyDescent="0.25">
      <c r="A69" s="136">
        <v>22</v>
      </c>
      <c r="B69" s="200" t="s">
        <v>2681</v>
      </c>
      <c r="C69" s="203" t="s">
        <v>31</v>
      </c>
      <c r="D69" s="198" t="s">
        <v>2779</v>
      </c>
      <c r="E69" s="199">
        <v>42675</v>
      </c>
      <c r="F69" s="199">
        <v>42719</v>
      </c>
      <c r="G69" s="164">
        <f t="shared" si="2"/>
        <v>1.4666666666666666</v>
      </c>
      <c r="H69" s="200" t="s">
        <v>2808</v>
      </c>
      <c r="I69" s="198" t="s">
        <v>208</v>
      </c>
      <c r="J69" s="198" t="s">
        <v>210</v>
      </c>
      <c r="K69" s="201">
        <v>70243478</v>
      </c>
      <c r="L69" s="203" t="s">
        <v>1148</v>
      </c>
      <c r="M69" s="204">
        <v>1</v>
      </c>
      <c r="N69" s="203" t="s">
        <v>27</v>
      </c>
      <c r="O69" s="203" t="s">
        <v>1148</v>
      </c>
      <c r="P69" s="80"/>
    </row>
    <row r="70" spans="1:16" s="7" customFormat="1" ht="24.75" customHeight="1" outlineLevel="1" x14ac:dyDescent="0.25">
      <c r="A70" s="136">
        <v>23</v>
      </c>
      <c r="B70" s="200" t="s">
        <v>2681</v>
      </c>
      <c r="C70" s="203" t="s">
        <v>31</v>
      </c>
      <c r="D70" s="198" t="s">
        <v>2780</v>
      </c>
      <c r="E70" s="199">
        <v>42675</v>
      </c>
      <c r="F70" s="199">
        <v>42719</v>
      </c>
      <c r="G70" s="164">
        <f t="shared" si="2"/>
        <v>1.4666666666666666</v>
      </c>
      <c r="H70" s="200" t="s">
        <v>2808</v>
      </c>
      <c r="I70" s="198" t="s">
        <v>208</v>
      </c>
      <c r="J70" s="198" t="s">
        <v>227</v>
      </c>
      <c r="K70" s="201">
        <v>201732038</v>
      </c>
      <c r="L70" s="203" t="s">
        <v>1148</v>
      </c>
      <c r="M70" s="204">
        <v>1</v>
      </c>
      <c r="N70" s="203" t="s">
        <v>27</v>
      </c>
      <c r="O70" s="203" t="s">
        <v>1148</v>
      </c>
      <c r="P70" s="80"/>
    </row>
    <row r="71" spans="1:16" s="7" customFormat="1" ht="24.75" customHeight="1" outlineLevel="1" x14ac:dyDescent="0.25">
      <c r="A71" s="136">
        <v>24</v>
      </c>
      <c r="B71" s="200" t="s">
        <v>2681</v>
      </c>
      <c r="C71" s="203" t="s">
        <v>31</v>
      </c>
      <c r="D71" s="198" t="s">
        <v>2781</v>
      </c>
      <c r="E71" s="199">
        <v>42675</v>
      </c>
      <c r="F71" s="199">
        <v>42719</v>
      </c>
      <c r="G71" s="164">
        <f t="shared" si="2"/>
        <v>1.4666666666666666</v>
      </c>
      <c r="H71" s="200" t="s">
        <v>2808</v>
      </c>
      <c r="I71" s="198" t="s">
        <v>208</v>
      </c>
      <c r="J71" s="198" t="s">
        <v>215</v>
      </c>
      <c r="K71" s="201">
        <v>68041701</v>
      </c>
      <c r="L71" s="203" t="s">
        <v>1148</v>
      </c>
      <c r="M71" s="204">
        <v>1</v>
      </c>
      <c r="N71" s="203" t="s">
        <v>27</v>
      </c>
      <c r="O71" s="203" t="s">
        <v>1148</v>
      </c>
      <c r="P71" s="80"/>
    </row>
    <row r="72" spans="1:16" s="7" customFormat="1" ht="24.75" customHeight="1" outlineLevel="1" x14ac:dyDescent="0.25">
      <c r="A72" s="136">
        <v>25</v>
      </c>
      <c r="B72" s="200" t="s">
        <v>2681</v>
      </c>
      <c r="C72" s="203" t="s">
        <v>31</v>
      </c>
      <c r="D72" s="198" t="s">
        <v>2782</v>
      </c>
      <c r="E72" s="199">
        <v>43085</v>
      </c>
      <c r="F72" s="199">
        <v>43312</v>
      </c>
      <c r="G72" s="164">
        <f t="shared" si="2"/>
        <v>7.5666666666666664</v>
      </c>
      <c r="H72" s="200" t="s">
        <v>2810</v>
      </c>
      <c r="I72" s="198" t="s">
        <v>208</v>
      </c>
      <c r="J72" s="198" t="s">
        <v>222</v>
      </c>
      <c r="K72" s="201">
        <v>742979195</v>
      </c>
      <c r="L72" s="203" t="s">
        <v>1148</v>
      </c>
      <c r="M72" s="204">
        <v>1</v>
      </c>
      <c r="N72" s="203" t="s">
        <v>27</v>
      </c>
      <c r="O72" s="203" t="s">
        <v>26</v>
      </c>
      <c r="P72" s="80"/>
    </row>
    <row r="73" spans="1:16" s="7" customFormat="1" ht="24.75" customHeight="1" outlineLevel="1" x14ac:dyDescent="0.25">
      <c r="A73" s="136">
        <v>26</v>
      </c>
      <c r="B73" s="200" t="s">
        <v>2681</v>
      </c>
      <c r="C73" s="203" t="s">
        <v>31</v>
      </c>
      <c r="D73" s="198" t="s">
        <v>2783</v>
      </c>
      <c r="E73" s="199">
        <v>43313</v>
      </c>
      <c r="F73" s="199">
        <v>43404</v>
      </c>
      <c r="G73" s="164">
        <f t="shared" si="2"/>
        <v>3.0333333333333332</v>
      </c>
      <c r="H73" s="200" t="s">
        <v>2810</v>
      </c>
      <c r="I73" s="198" t="s">
        <v>208</v>
      </c>
      <c r="J73" s="198" t="s">
        <v>222</v>
      </c>
      <c r="K73" s="201">
        <v>376464181</v>
      </c>
      <c r="L73" s="203" t="s">
        <v>1148</v>
      </c>
      <c r="M73" s="204">
        <v>1</v>
      </c>
      <c r="N73" s="203" t="s">
        <v>27</v>
      </c>
      <c r="O73" s="203" t="s">
        <v>1148</v>
      </c>
      <c r="P73" s="80"/>
    </row>
    <row r="74" spans="1:16" s="7" customFormat="1" ht="24.75" customHeight="1" outlineLevel="1" x14ac:dyDescent="0.25">
      <c r="A74" s="136">
        <v>27</v>
      </c>
      <c r="B74" s="200" t="s">
        <v>2681</v>
      </c>
      <c r="C74" s="203" t="s">
        <v>31</v>
      </c>
      <c r="D74" s="198" t="s">
        <v>2784</v>
      </c>
      <c r="E74" s="199">
        <v>43405</v>
      </c>
      <c r="F74" s="199">
        <v>43441</v>
      </c>
      <c r="G74" s="164">
        <f t="shared" si="2"/>
        <v>1.2</v>
      </c>
      <c r="H74" s="200" t="s">
        <v>2810</v>
      </c>
      <c r="I74" s="198" t="s">
        <v>208</v>
      </c>
      <c r="J74" s="198" t="s">
        <v>222</v>
      </c>
      <c r="K74" s="201">
        <v>135930324</v>
      </c>
      <c r="L74" s="203" t="s">
        <v>1148</v>
      </c>
      <c r="M74" s="204">
        <v>1</v>
      </c>
      <c r="N74" s="203" t="s">
        <v>2639</v>
      </c>
      <c r="O74" s="203" t="s">
        <v>1148</v>
      </c>
      <c r="P74" s="80"/>
    </row>
    <row r="75" spans="1:16" s="7" customFormat="1" ht="24.75" customHeight="1" outlineLevel="1" x14ac:dyDescent="0.25">
      <c r="A75" s="136">
        <v>28</v>
      </c>
      <c r="B75" s="200" t="s">
        <v>2681</v>
      </c>
      <c r="C75" s="203" t="s">
        <v>31</v>
      </c>
      <c r="D75" s="198" t="s">
        <v>2785</v>
      </c>
      <c r="E75" s="199">
        <v>43085</v>
      </c>
      <c r="F75" s="199">
        <v>43404</v>
      </c>
      <c r="G75" s="164">
        <f t="shared" si="2"/>
        <v>10.633333333333333</v>
      </c>
      <c r="H75" s="200" t="s">
        <v>2810</v>
      </c>
      <c r="I75" s="198" t="s">
        <v>208</v>
      </c>
      <c r="J75" s="198" t="s">
        <v>210</v>
      </c>
      <c r="K75" s="201">
        <v>566627700</v>
      </c>
      <c r="L75" s="203" t="s">
        <v>1148</v>
      </c>
      <c r="M75" s="204">
        <v>1</v>
      </c>
      <c r="N75" s="203" t="s">
        <v>2639</v>
      </c>
      <c r="O75" s="203" t="s">
        <v>26</v>
      </c>
      <c r="P75" s="80"/>
    </row>
    <row r="76" spans="1:16" s="7" customFormat="1" ht="24.75" customHeight="1" outlineLevel="1" x14ac:dyDescent="0.25">
      <c r="A76" s="136">
        <v>29</v>
      </c>
      <c r="B76" s="200" t="s">
        <v>2681</v>
      </c>
      <c r="C76" s="203" t="s">
        <v>31</v>
      </c>
      <c r="D76" s="198" t="s">
        <v>2786</v>
      </c>
      <c r="E76" s="199">
        <v>43405</v>
      </c>
      <c r="F76" s="199">
        <v>43441</v>
      </c>
      <c r="G76" s="164">
        <f t="shared" si="2"/>
        <v>1.2</v>
      </c>
      <c r="H76" s="200" t="s">
        <v>2810</v>
      </c>
      <c r="I76" s="198" t="s">
        <v>208</v>
      </c>
      <c r="J76" s="198" t="s">
        <v>210</v>
      </c>
      <c r="K76" s="201">
        <v>64495200</v>
      </c>
      <c r="L76" s="203" t="s">
        <v>1148</v>
      </c>
      <c r="M76" s="204">
        <v>1</v>
      </c>
      <c r="N76" s="203" t="s">
        <v>2639</v>
      </c>
      <c r="O76" s="203" t="s">
        <v>1148</v>
      </c>
      <c r="P76" s="80"/>
    </row>
    <row r="77" spans="1:16" s="7" customFormat="1" ht="24.75" customHeight="1" outlineLevel="1" x14ac:dyDescent="0.25">
      <c r="A77" s="136">
        <v>30</v>
      </c>
      <c r="B77" s="200" t="s">
        <v>2681</v>
      </c>
      <c r="C77" s="203" t="s">
        <v>31</v>
      </c>
      <c r="D77" s="198" t="s">
        <v>2787</v>
      </c>
      <c r="E77" s="199">
        <v>43487</v>
      </c>
      <c r="F77" s="199">
        <v>43814</v>
      </c>
      <c r="G77" s="164">
        <f t="shared" si="2"/>
        <v>10.9</v>
      </c>
      <c r="H77" s="200" t="s">
        <v>2810</v>
      </c>
      <c r="I77" s="198" t="s">
        <v>208</v>
      </c>
      <c r="J77" s="198" t="s">
        <v>210</v>
      </c>
      <c r="K77" s="201">
        <v>1895158953</v>
      </c>
      <c r="L77" s="203" t="s">
        <v>1148</v>
      </c>
      <c r="M77" s="204">
        <v>1</v>
      </c>
      <c r="N77" s="203" t="s">
        <v>2639</v>
      </c>
      <c r="O77" s="203" t="s">
        <v>1148</v>
      </c>
      <c r="P77" s="80"/>
    </row>
    <row r="78" spans="1:16" s="7" customFormat="1" ht="24.75" customHeight="1" outlineLevel="1" x14ac:dyDescent="0.25">
      <c r="A78" s="136">
        <v>31</v>
      </c>
      <c r="B78" s="200" t="s">
        <v>2681</v>
      </c>
      <c r="C78" s="203" t="s">
        <v>31</v>
      </c>
      <c r="D78" s="198" t="s">
        <v>2788</v>
      </c>
      <c r="E78" s="199">
        <v>43486</v>
      </c>
      <c r="F78" s="199">
        <v>43814</v>
      </c>
      <c r="G78" s="164">
        <f t="shared" si="2"/>
        <v>10.933333333333334</v>
      </c>
      <c r="H78" s="200" t="s">
        <v>2810</v>
      </c>
      <c r="I78" s="198" t="s">
        <v>208</v>
      </c>
      <c r="J78" s="198" t="s">
        <v>222</v>
      </c>
      <c r="K78" s="201">
        <v>1374599509</v>
      </c>
      <c r="L78" s="203" t="s">
        <v>1148</v>
      </c>
      <c r="M78" s="204">
        <v>1</v>
      </c>
      <c r="N78" s="203" t="s">
        <v>2639</v>
      </c>
      <c r="O78" s="203" t="s">
        <v>1148</v>
      </c>
      <c r="P78" s="80"/>
    </row>
    <row r="79" spans="1:16" s="7" customFormat="1" ht="24.75" customHeight="1" outlineLevel="1" x14ac:dyDescent="0.25">
      <c r="A79" s="136">
        <v>32</v>
      </c>
      <c r="B79" s="200" t="s">
        <v>2836</v>
      </c>
      <c r="C79" s="203" t="s">
        <v>31</v>
      </c>
      <c r="D79" s="198" t="s">
        <v>2789</v>
      </c>
      <c r="E79" s="199">
        <v>38903</v>
      </c>
      <c r="F79" s="199">
        <v>39082</v>
      </c>
      <c r="G79" s="164">
        <f t="shared" si="2"/>
        <v>5.9666666666666668</v>
      </c>
      <c r="H79" s="200" t="s">
        <v>2811</v>
      </c>
      <c r="I79" s="198" t="s">
        <v>208</v>
      </c>
      <c r="J79" s="198" t="s">
        <v>210</v>
      </c>
      <c r="K79" s="201">
        <v>615216718</v>
      </c>
      <c r="L79" s="203" t="s">
        <v>1148</v>
      </c>
      <c r="M79" s="204">
        <v>1</v>
      </c>
      <c r="N79" s="203" t="s">
        <v>27</v>
      </c>
      <c r="O79" s="203" t="s">
        <v>1148</v>
      </c>
      <c r="P79" s="80"/>
    </row>
    <row r="80" spans="1:16" s="7" customFormat="1" ht="24.75" customHeight="1" outlineLevel="1" x14ac:dyDescent="0.25">
      <c r="A80" s="136">
        <v>33</v>
      </c>
      <c r="B80" s="200" t="s">
        <v>2836</v>
      </c>
      <c r="C80" s="203" t="s">
        <v>31</v>
      </c>
      <c r="D80" s="198" t="s">
        <v>2790</v>
      </c>
      <c r="E80" s="199">
        <v>39189</v>
      </c>
      <c r="F80" s="199">
        <v>39447</v>
      </c>
      <c r="G80" s="164">
        <f t="shared" si="2"/>
        <v>8.6</v>
      </c>
      <c r="H80" s="200" t="s">
        <v>2812</v>
      </c>
      <c r="I80" s="198" t="s">
        <v>208</v>
      </c>
      <c r="J80" s="198" t="s">
        <v>210</v>
      </c>
      <c r="K80" s="201">
        <v>770755903</v>
      </c>
      <c r="L80" s="203" t="s">
        <v>1148</v>
      </c>
      <c r="M80" s="204">
        <v>1</v>
      </c>
      <c r="N80" s="203" t="s">
        <v>27</v>
      </c>
      <c r="O80" s="203" t="s">
        <v>1148</v>
      </c>
      <c r="P80" s="80"/>
    </row>
    <row r="81" spans="1:16" s="7" customFormat="1" ht="24.75" customHeight="1" outlineLevel="1" x14ac:dyDescent="0.25">
      <c r="A81" s="136">
        <v>34</v>
      </c>
      <c r="B81" s="200" t="s">
        <v>2836</v>
      </c>
      <c r="C81" s="203" t="s">
        <v>31</v>
      </c>
      <c r="D81" s="198" t="s">
        <v>2791</v>
      </c>
      <c r="E81" s="199">
        <v>39580</v>
      </c>
      <c r="F81" s="199">
        <v>39813</v>
      </c>
      <c r="G81" s="164">
        <f t="shared" si="2"/>
        <v>7.7666666666666666</v>
      </c>
      <c r="H81" s="200" t="s">
        <v>2813</v>
      </c>
      <c r="I81" s="198" t="s">
        <v>208</v>
      </c>
      <c r="J81" s="198" t="s">
        <v>210</v>
      </c>
      <c r="K81" s="201">
        <v>789120000</v>
      </c>
      <c r="L81" s="203" t="s">
        <v>1148</v>
      </c>
      <c r="M81" s="204">
        <v>1</v>
      </c>
      <c r="N81" s="203" t="s">
        <v>27</v>
      </c>
      <c r="O81" s="203" t="s">
        <v>1148</v>
      </c>
      <c r="P81" s="80"/>
    </row>
    <row r="82" spans="1:16" s="7" customFormat="1" ht="24.75" customHeight="1" outlineLevel="1" x14ac:dyDescent="0.25">
      <c r="A82" s="136">
        <v>35</v>
      </c>
      <c r="B82" s="200" t="s">
        <v>2836</v>
      </c>
      <c r="C82" s="203" t="s">
        <v>31</v>
      </c>
      <c r="D82" s="198" t="s">
        <v>2792</v>
      </c>
      <c r="E82" s="199">
        <v>39903</v>
      </c>
      <c r="F82" s="199">
        <v>40178</v>
      </c>
      <c r="G82" s="164">
        <f t="shared" si="2"/>
        <v>9.1666666666666661</v>
      </c>
      <c r="H82" s="200" t="s">
        <v>2814</v>
      </c>
      <c r="I82" s="198" t="s">
        <v>208</v>
      </c>
      <c r="J82" s="198" t="s">
        <v>210</v>
      </c>
      <c r="K82" s="201">
        <v>925568991</v>
      </c>
      <c r="L82" s="203" t="s">
        <v>1148</v>
      </c>
      <c r="M82" s="204">
        <v>1</v>
      </c>
      <c r="N82" s="203" t="s">
        <v>27</v>
      </c>
      <c r="O82" s="203" t="s">
        <v>1148</v>
      </c>
      <c r="P82" s="80"/>
    </row>
    <row r="83" spans="1:16" s="7" customFormat="1" ht="24.6" customHeight="1" outlineLevel="1" x14ac:dyDescent="0.25">
      <c r="A83" s="136">
        <v>36</v>
      </c>
      <c r="B83" s="200" t="s">
        <v>2836</v>
      </c>
      <c r="C83" s="203" t="s">
        <v>31</v>
      </c>
      <c r="D83" s="198" t="s">
        <v>2793</v>
      </c>
      <c r="E83" s="199">
        <v>40227</v>
      </c>
      <c r="F83" s="199">
        <v>40543</v>
      </c>
      <c r="G83" s="164">
        <f t="shared" si="1"/>
        <v>10.533333333333333</v>
      </c>
      <c r="H83" s="200" t="s">
        <v>2815</v>
      </c>
      <c r="I83" s="198" t="s">
        <v>208</v>
      </c>
      <c r="J83" s="198" t="s">
        <v>210</v>
      </c>
      <c r="K83" s="201">
        <v>1026410263</v>
      </c>
      <c r="L83" s="203" t="s">
        <v>1148</v>
      </c>
      <c r="M83" s="204">
        <v>1</v>
      </c>
      <c r="N83" s="203" t="s">
        <v>27</v>
      </c>
      <c r="O83" s="203" t="s">
        <v>1148</v>
      </c>
      <c r="P83" s="80"/>
    </row>
    <row r="84" spans="1:16" s="7" customFormat="1" ht="24.75" customHeight="1" outlineLevel="1" x14ac:dyDescent="0.25">
      <c r="A84" s="136">
        <v>37</v>
      </c>
      <c r="B84" s="200" t="s">
        <v>2836</v>
      </c>
      <c r="C84" s="203" t="s">
        <v>31</v>
      </c>
      <c r="D84" s="198" t="s">
        <v>2794</v>
      </c>
      <c r="E84" s="199">
        <v>40689</v>
      </c>
      <c r="F84" s="199">
        <v>40908</v>
      </c>
      <c r="G84" s="164">
        <f t="shared" si="1"/>
        <v>7.3</v>
      </c>
      <c r="H84" s="200" t="s">
        <v>2816</v>
      </c>
      <c r="I84" s="198" t="s">
        <v>208</v>
      </c>
      <c r="J84" s="198" t="s">
        <v>210</v>
      </c>
      <c r="K84" s="201">
        <v>799618854</v>
      </c>
      <c r="L84" s="203" t="s">
        <v>1148</v>
      </c>
      <c r="M84" s="204">
        <v>1</v>
      </c>
      <c r="N84" s="203" t="s">
        <v>27</v>
      </c>
      <c r="O84" s="203" t="s">
        <v>1148</v>
      </c>
      <c r="P84" s="80"/>
    </row>
    <row r="85" spans="1:16" s="7" customFormat="1" ht="24.75" customHeight="1" outlineLevel="1" x14ac:dyDescent="0.25">
      <c r="A85" s="136">
        <v>38</v>
      </c>
      <c r="B85" s="200" t="s">
        <v>2836</v>
      </c>
      <c r="C85" s="203" t="s">
        <v>31</v>
      </c>
      <c r="D85" s="198" t="s">
        <v>2795</v>
      </c>
      <c r="E85" s="199">
        <v>41074</v>
      </c>
      <c r="F85" s="199">
        <v>41274</v>
      </c>
      <c r="G85" s="164">
        <f t="shared" si="1"/>
        <v>6.666666666666667</v>
      </c>
      <c r="H85" s="200" t="s">
        <v>2817</v>
      </c>
      <c r="I85" s="198" t="s">
        <v>208</v>
      </c>
      <c r="J85" s="198" t="s">
        <v>210</v>
      </c>
      <c r="K85" s="201">
        <v>1101652518</v>
      </c>
      <c r="L85" s="203" t="s">
        <v>1148</v>
      </c>
      <c r="M85" s="204">
        <v>1</v>
      </c>
      <c r="N85" s="203" t="s">
        <v>27</v>
      </c>
      <c r="O85" s="203" t="s">
        <v>1148</v>
      </c>
      <c r="P85" s="80"/>
    </row>
    <row r="86" spans="1:16" s="7" customFormat="1" ht="24.75" customHeight="1" outlineLevel="1" x14ac:dyDescent="0.25">
      <c r="A86" s="136">
        <v>39</v>
      </c>
      <c r="B86" s="200" t="s">
        <v>2836</v>
      </c>
      <c r="C86" s="203" t="s">
        <v>31</v>
      </c>
      <c r="D86" s="198" t="s">
        <v>2796</v>
      </c>
      <c r="E86" s="199">
        <v>41460</v>
      </c>
      <c r="F86" s="199">
        <v>41639</v>
      </c>
      <c r="G86" s="164">
        <f t="shared" si="1"/>
        <v>5.9666666666666668</v>
      </c>
      <c r="H86" s="200" t="s">
        <v>2818</v>
      </c>
      <c r="I86" s="198" t="s">
        <v>208</v>
      </c>
      <c r="J86" s="198" t="s">
        <v>210</v>
      </c>
      <c r="K86" s="201">
        <v>1241790402</v>
      </c>
      <c r="L86" s="203" t="s">
        <v>1148</v>
      </c>
      <c r="M86" s="204">
        <v>1</v>
      </c>
      <c r="N86" s="203" t="s">
        <v>27</v>
      </c>
      <c r="O86" s="203" t="s">
        <v>1148</v>
      </c>
      <c r="P86" s="80"/>
    </row>
    <row r="87" spans="1:16" s="7" customFormat="1" ht="24.75" customHeight="1" outlineLevel="1" x14ac:dyDescent="0.25">
      <c r="A87" s="136">
        <v>40</v>
      </c>
      <c r="B87" s="200" t="s">
        <v>2836</v>
      </c>
      <c r="C87" s="203" t="s">
        <v>31</v>
      </c>
      <c r="D87" s="198" t="s">
        <v>2797</v>
      </c>
      <c r="E87" s="199">
        <v>41817</v>
      </c>
      <c r="F87" s="199">
        <v>42004</v>
      </c>
      <c r="G87" s="164">
        <f t="shared" si="1"/>
        <v>6.2333333333333334</v>
      </c>
      <c r="H87" s="200" t="s">
        <v>2819</v>
      </c>
      <c r="I87" s="198" t="s">
        <v>208</v>
      </c>
      <c r="J87" s="198" t="s">
        <v>210</v>
      </c>
      <c r="K87" s="201">
        <v>1453142560</v>
      </c>
      <c r="L87" s="203" t="s">
        <v>1148</v>
      </c>
      <c r="M87" s="204">
        <v>1</v>
      </c>
      <c r="N87" s="203" t="s">
        <v>27</v>
      </c>
      <c r="O87" s="203" t="s">
        <v>1148</v>
      </c>
      <c r="P87" s="80"/>
    </row>
    <row r="88" spans="1:16" s="7" customFormat="1" ht="24.75" customHeight="1" outlineLevel="1" x14ac:dyDescent="0.25">
      <c r="A88" s="136">
        <v>41</v>
      </c>
      <c r="B88" s="200" t="s">
        <v>2836</v>
      </c>
      <c r="C88" s="203" t="s">
        <v>31</v>
      </c>
      <c r="D88" s="198" t="s">
        <v>2798</v>
      </c>
      <c r="E88" s="199">
        <v>42138</v>
      </c>
      <c r="F88" s="199">
        <v>42369</v>
      </c>
      <c r="G88" s="164">
        <f t="shared" si="1"/>
        <v>7.7</v>
      </c>
      <c r="H88" s="200" t="s">
        <v>2820</v>
      </c>
      <c r="I88" s="198" t="s">
        <v>208</v>
      </c>
      <c r="J88" s="198" t="s">
        <v>210</v>
      </c>
      <c r="K88" s="201">
        <v>1789298229</v>
      </c>
      <c r="L88" s="203" t="s">
        <v>1148</v>
      </c>
      <c r="M88" s="204">
        <v>1</v>
      </c>
      <c r="N88" s="203" t="s">
        <v>27</v>
      </c>
      <c r="O88" s="203" t="s">
        <v>1148</v>
      </c>
      <c r="P88" s="80"/>
    </row>
    <row r="89" spans="1:16" s="7" customFormat="1" ht="24.75" customHeight="1" outlineLevel="1" x14ac:dyDescent="0.25">
      <c r="A89" s="136">
        <v>42</v>
      </c>
      <c r="B89" s="200" t="s">
        <v>2836</v>
      </c>
      <c r="C89" s="203" t="s">
        <v>31</v>
      </c>
      <c r="D89" s="198" t="s">
        <v>2799</v>
      </c>
      <c r="E89" s="199">
        <v>42458</v>
      </c>
      <c r="F89" s="199">
        <v>42735</v>
      </c>
      <c r="G89" s="164">
        <f t="shared" si="1"/>
        <v>9.2333333333333325</v>
      </c>
      <c r="H89" s="200" t="s">
        <v>2821</v>
      </c>
      <c r="I89" s="198" t="s">
        <v>208</v>
      </c>
      <c r="J89" s="198" t="s">
        <v>210</v>
      </c>
      <c r="K89" s="201">
        <v>2261473682</v>
      </c>
      <c r="L89" s="203" t="s">
        <v>1148</v>
      </c>
      <c r="M89" s="204">
        <v>1</v>
      </c>
      <c r="N89" s="203" t="s">
        <v>27</v>
      </c>
      <c r="O89" s="203" t="s">
        <v>1148</v>
      </c>
      <c r="P89" s="80"/>
    </row>
    <row r="90" spans="1:16" s="7" customFormat="1" ht="24.75" customHeight="1" outlineLevel="1" x14ac:dyDescent="0.25">
      <c r="A90" s="136">
        <v>43</v>
      </c>
      <c r="B90" s="200" t="s">
        <v>2836</v>
      </c>
      <c r="C90" s="203" t="s">
        <v>31</v>
      </c>
      <c r="D90" s="198" t="s">
        <v>2800</v>
      </c>
      <c r="E90" s="199">
        <v>42782</v>
      </c>
      <c r="F90" s="199">
        <v>43100</v>
      </c>
      <c r="G90" s="164">
        <f t="shared" si="1"/>
        <v>10.6</v>
      </c>
      <c r="H90" s="200" t="s">
        <v>2822</v>
      </c>
      <c r="I90" s="198" t="s">
        <v>208</v>
      </c>
      <c r="J90" s="198" t="s">
        <v>210</v>
      </c>
      <c r="K90" s="201">
        <v>2633653280</v>
      </c>
      <c r="L90" s="203" t="s">
        <v>1148</v>
      </c>
      <c r="M90" s="204">
        <v>1</v>
      </c>
      <c r="N90" s="203" t="s">
        <v>27</v>
      </c>
      <c r="O90" s="203" t="s">
        <v>1148</v>
      </c>
      <c r="P90" s="80"/>
    </row>
    <row r="91" spans="1:16" s="7" customFormat="1" ht="24.75" customHeight="1" outlineLevel="1" x14ac:dyDescent="0.25">
      <c r="A91" s="136">
        <v>44</v>
      </c>
      <c r="B91" s="200" t="s">
        <v>2836</v>
      </c>
      <c r="C91" s="203" t="s">
        <v>31</v>
      </c>
      <c r="D91" s="198" t="s">
        <v>2801</v>
      </c>
      <c r="E91" s="199">
        <v>43124</v>
      </c>
      <c r="F91" s="199">
        <v>43465</v>
      </c>
      <c r="G91" s="164">
        <f t="shared" si="1"/>
        <v>11.366666666666667</v>
      </c>
      <c r="H91" s="200" t="s">
        <v>2823</v>
      </c>
      <c r="I91" s="198" t="s">
        <v>208</v>
      </c>
      <c r="J91" s="198" t="s">
        <v>210</v>
      </c>
      <c r="K91" s="201">
        <v>2989435500</v>
      </c>
      <c r="L91" s="203" t="s">
        <v>1148</v>
      </c>
      <c r="M91" s="204">
        <v>1</v>
      </c>
      <c r="N91" s="203" t="s">
        <v>2639</v>
      </c>
      <c r="O91" s="203" t="s">
        <v>1148</v>
      </c>
      <c r="P91" s="80"/>
    </row>
    <row r="92" spans="1:16" s="7" customFormat="1" ht="24.75" customHeight="1" outlineLevel="1" x14ac:dyDescent="0.25">
      <c r="A92" s="136">
        <v>45</v>
      </c>
      <c r="B92" s="200" t="s">
        <v>2836</v>
      </c>
      <c r="C92" s="203" t="s">
        <v>31</v>
      </c>
      <c r="D92" s="198" t="s">
        <v>2802</v>
      </c>
      <c r="E92" s="199">
        <v>43483</v>
      </c>
      <c r="F92" s="199">
        <v>43830</v>
      </c>
      <c r="G92" s="164">
        <f t="shared" si="1"/>
        <v>11.566666666666666</v>
      </c>
      <c r="H92" s="200" t="s">
        <v>2824</v>
      </c>
      <c r="I92" s="198" t="s">
        <v>208</v>
      </c>
      <c r="J92" s="198" t="s">
        <v>210</v>
      </c>
      <c r="K92" s="201">
        <v>2051511948</v>
      </c>
      <c r="L92" s="203" t="s">
        <v>1148</v>
      </c>
      <c r="M92" s="204">
        <v>1</v>
      </c>
      <c r="N92" s="203" t="s">
        <v>2639</v>
      </c>
      <c r="O92" s="203" t="s">
        <v>1148</v>
      </c>
      <c r="P92" s="80"/>
    </row>
    <row r="93" spans="1:16" s="7" customFormat="1" ht="24.75" customHeight="1" outlineLevel="1" x14ac:dyDescent="0.25">
      <c r="A93" s="136">
        <v>46</v>
      </c>
      <c r="B93" s="200" t="s">
        <v>2836</v>
      </c>
      <c r="C93" s="203" t="s">
        <v>31</v>
      </c>
      <c r="D93" s="198" t="s">
        <v>2803</v>
      </c>
      <c r="E93" s="199">
        <v>43854</v>
      </c>
      <c r="F93" s="199">
        <v>44196</v>
      </c>
      <c r="G93" s="164">
        <f t="shared" si="1"/>
        <v>11.4</v>
      </c>
      <c r="H93" s="200" t="s">
        <v>2825</v>
      </c>
      <c r="I93" s="198" t="s">
        <v>208</v>
      </c>
      <c r="J93" s="198" t="s">
        <v>210</v>
      </c>
      <c r="K93" s="201">
        <v>3207320912</v>
      </c>
      <c r="L93" s="203" t="s">
        <v>1148</v>
      </c>
      <c r="M93" s="204">
        <v>1</v>
      </c>
      <c r="N93" s="203" t="s">
        <v>1151</v>
      </c>
      <c r="O93" s="203" t="s">
        <v>1148</v>
      </c>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HYPERLINK("#Integrante_2!A1","INICIO")</f>
        <v>INICIO</v>
      </c>
    </row>
    <row r="109" spans="1:16" s="19" customFormat="1" ht="31.5" customHeight="1" thickBot="1" x14ac:dyDescent="0.3">
      <c r="A109" s="226" t="s">
        <v>2638</v>
      </c>
      <c r="B109" s="227"/>
      <c r="C109" s="227"/>
      <c r="D109" s="227"/>
      <c r="E109" s="227"/>
      <c r="F109" s="227"/>
      <c r="G109" s="227"/>
      <c r="H109" s="227"/>
      <c r="I109" s="227"/>
      <c r="J109" s="227"/>
      <c r="K109" s="227"/>
      <c r="L109" s="227"/>
      <c r="M109" s="227"/>
      <c r="N109" s="227"/>
      <c r="O109" s="228"/>
      <c r="P109" s="77"/>
    </row>
    <row r="110" spans="1:16" ht="15" customHeight="1" x14ac:dyDescent="0.25">
      <c r="A110" s="229" t="s">
        <v>2660</v>
      </c>
      <c r="B110" s="230"/>
      <c r="C110" s="230"/>
      <c r="D110" s="230"/>
      <c r="E110" s="230"/>
      <c r="F110" s="230"/>
      <c r="G110" s="230"/>
      <c r="H110" s="230"/>
      <c r="I110" s="230"/>
      <c r="J110" s="230"/>
      <c r="K110" s="230"/>
      <c r="L110" s="230"/>
      <c r="M110" s="230"/>
      <c r="N110" s="230"/>
      <c r="O110" s="231"/>
    </row>
    <row r="111" spans="1:16" x14ac:dyDescent="0.25">
      <c r="A111" s="232"/>
      <c r="B111" s="233"/>
      <c r="C111" s="233"/>
      <c r="D111" s="233"/>
      <c r="E111" s="233"/>
      <c r="F111" s="233"/>
      <c r="G111" s="233"/>
      <c r="H111" s="233"/>
      <c r="I111" s="233"/>
      <c r="J111" s="233"/>
      <c r="K111" s="233"/>
      <c r="L111" s="233"/>
      <c r="M111" s="233"/>
      <c r="N111" s="233"/>
      <c r="O111" s="234"/>
    </row>
    <row r="112" spans="1:16" s="1" customFormat="1" ht="26.25" customHeight="1" x14ac:dyDescent="0.25">
      <c r="I112" s="239" t="s">
        <v>9</v>
      </c>
      <c r="J112" s="24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98" t="s">
        <v>2766</v>
      </c>
      <c r="E114" s="199">
        <v>43888</v>
      </c>
      <c r="F114" s="199">
        <v>44196</v>
      </c>
      <c r="G114" s="164">
        <f>IF(AND(E114&lt;&gt;"",F114&lt;&gt;""),((F114-E114)/30),"")</f>
        <v>10.266666666666667</v>
      </c>
      <c r="H114" s="200" t="s">
        <v>2767</v>
      </c>
      <c r="I114" s="198" t="s">
        <v>208</v>
      </c>
      <c r="J114" s="198" t="s">
        <v>210</v>
      </c>
      <c r="K114" s="201">
        <v>2852504443</v>
      </c>
      <c r="L114" s="101">
        <f>+IF(AND(K114&gt;0,O114="Ejecución"),(K114/877802)*Tabla283[[#This Row],[% participación]],IF(AND(K114&gt;0,O114&lt;&gt;"Ejecución"),"-",""))</f>
        <v>3249.5989334724686</v>
      </c>
      <c r="M114" s="118" t="s">
        <v>1148</v>
      </c>
      <c r="N114" s="173">
        <v>1</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7"/>
      <c r="L115" s="101" t="str">
        <f>+IF(AND(K115&gt;0,O115="Ejecución"),(K115/877802)*Tabla283[[#This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7"/>
      <c r="L116" s="101" t="str">
        <f>+IF(AND(K116&gt;0,O116="Ejecución"),(K116/877802)*Tabla283[[#This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7"/>
      <c r="L117" s="101" t="str">
        <f>+IF(AND(K117&gt;0,O117="Ejecución"),(K117/877802)*Tabla283[[#This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7"/>
      <c r="L118" s="101" t="str">
        <f>+IF(AND(K118&gt;0,O118="Ejecución"),(K118/877802)*Tabla283[[#This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7"/>
      <c r="L119" s="101" t="str">
        <f>+IF(AND(K119&gt;0,O119="Ejecución"),(K119/877802)*Tabla283[[#This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7"/>
      <c r="L120" s="101" t="str">
        <f>+IF(AND(K120&gt;0,O120="Ejecución"),(K120/877802)*Tabla283[[#This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7"/>
      <c r="L121" s="101" t="str">
        <f>+IF(AND(K121&gt;0,O121="Ejecución"),(K121/877802)*Tabla283[[#This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7"/>
      <c r="L122" s="101" t="str">
        <f>+IF(AND(K122&gt;0,O122="Ejecución"),(K122/877802)*Tabla283[[#This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7"/>
      <c r="L123" s="101" t="str">
        <f>+IF(AND(K123&gt;0,O123="Ejecución"),(K123/877802)*Tabla283[[#This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7"/>
      <c r="L124" s="101" t="str">
        <f>+IF(AND(K124&gt;0,O124="Ejecución"),(K124/877802)*Tabla283[[#This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7"/>
      <c r="L125" s="101" t="str">
        <f>+IF(AND(K125&gt;0,O125="Ejecución"),(K125/877802)*Tabla283[[#This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7"/>
      <c r="L126" s="101" t="str">
        <f>+IF(AND(K126&gt;0,O126="Ejecución"),(K126/877802)*Tabla283[[#This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7"/>
      <c r="L127" s="101" t="str">
        <f>+IF(AND(K127&gt;0,O127="Ejecución"),(K127/877802)*Tabla283[[#This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7"/>
      <c r="L128" s="101" t="str">
        <f>+IF(AND(K128&gt;0,O128="Ejecución"),(K128/877802)*Tabla283[[#This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7"/>
      <c r="L129" s="101" t="str">
        <f>+IF(AND(K129&gt;0,O129="Ejecución"),(K129/877802)*Tabla283[[#This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7"/>
      <c r="L130" s="101" t="str">
        <f>+IF(AND(K130&gt;0,O130="Ejecución"),(K130/877802)*Tabla283[[#This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7"/>
      <c r="L131" s="101" t="str">
        <f>+IF(AND(K131&gt;0,O131="Ejecución"),(K131/877802)*Tabla283[[#This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7"/>
      <c r="L132" s="101" t="str">
        <f>+IF(AND(K132&gt;0,O132="Ejecución"),(K132/877802)*Tabla283[[#This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7"/>
      <c r="L133" s="101" t="str">
        <f>+IF(AND(K133&gt;0,O133="Ejecución"),(K133/877802)*Tabla283[[#This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7"/>
      <c r="L134" s="101" t="str">
        <f>+IF(AND(K134&gt;0,O134="Ejecución"),(K134/877802)*Tabla283[[#This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7"/>
      <c r="L135" s="101" t="str">
        <f>+IF(AND(K135&gt;0,O135="Ejecución"),(K135/877802)*Tabla283[[#This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7"/>
      <c r="L136" s="101" t="str">
        <f>+IF(AND(K136&gt;0,O136="Ejecución"),(K136/877802)*Tabla283[[#This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7"/>
      <c r="L137" s="101" t="str">
        <f>+IF(AND(K137&gt;0,O137="Ejecución"),(K137/877802)*Tabla283[[#This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7"/>
      <c r="L138" s="101" t="str">
        <f>+IF(AND(K138&gt;0,O138="Ejecución"),(K138/877802)*Tabla283[[#This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7"/>
      <c r="L139" s="101" t="str">
        <f>+IF(AND(K139&gt;0,O139="Ejecución"),(K139/877802)*Tabla283[[#This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7"/>
      <c r="L140" s="101" t="str">
        <f>+IF(AND(K140&gt;0,O140="Ejecución"),(K140/877802)*Tabla283[[#This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7"/>
      <c r="L141" s="101" t="str">
        <f>+IF(AND(K141&gt;0,O141="Ejecución"),(K141/877802)*Tabla283[[#This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7"/>
      <c r="L142" s="101" t="str">
        <f>+IF(AND(K142&gt;0,O142="Ejecución"),(K142/877802)*Tabla283[[#This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7"/>
      <c r="L143" s="101" t="str">
        <f>+IF(AND(K143&gt;0,O143="Ejecución"),(K143/877802)*Tabla283[[#This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7"/>
      <c r="L144" s="101" t="str">
        <f>+IF(AND(K144&gt;0,O144="Ejecución"),(K144/877802)*Tabla283[[#This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7"/>
      <c r="L145" s="101" t="str">
        <f>+IF(AND(K145&gt;0,O145="Ejecución"),(K145/877802)*Tabla283[[#This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7"/>
      <c r="L146" s="101" t="str">
        <f>+IF(AND(K146&gt;0,O146="Ejecución"),(K146/877802)*Tabla283[[#This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7"/>
      <c r="L147" s="101" t="str">
        <f>+IF(AND(K147&gt;0,O147="Ejecución"),(K147/877802)*Tabla283[[#This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7"/>
      <c r="L148" s="101" t="str">
        <f>+IF(AND(K148&gt;0,O148="Ejecución"),(K148/877802)*Tabla283[[#This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7"/>
      <c r="L149" s="101" t="str">
        <f>+IF(AND(K149&gt;0,O149="Ejecución"),(K149/877802)*Tabla283[[#This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7"/>
      <c r="L150" s="101" t="str">
        <f>+IF(AND(K150&gt;0,O150="Ejecución"),(K150/877802)*Tabla283[[#This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7"/>
      <c r="L151" s="101" t="str">
        <f>+IF(AND(K151&gt;0,O151="Ejecución"),(K151/877802)*Tabla283[[#This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7"/>
      <c r="L152" s="101" t="str">
        <f>+IF(AND(K152&gt;0,O152="Ejecución"),(K152/877802)*Tabla283[[#This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7"/>
      <c r="L153" s="101" t="str">
        <f>+IF(AND(K153&gt;0,O153="Ejecución"),(K153/877802)*Tabla283[[#This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7"/>
      <c r="L154" s="101" t="str">
        <f>+IF(AND(K154&gt;0,O154="Ejecución"),(K154/877802)*Tabla283[[#This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7"/>
      <c r="L155" s="101" t="str">
        <f>+IF(AND(K155&gt;0,O155="Ejecución"),(K155/877802)*Tabla283[[#This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7"/>
      <c r="L156" s="101" t="str">
        <f>+IF(AND(K156&gt;0,O156="Ejecución"),(K156/877802)*Tabla283[[#This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7"/>
      <c r="L157" s="101" t="str">
        <f>+IF(AND(K157&gt;0,O157="Ejecución"),(K157/877802)*Tabla283[[#This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7"/>
      <c r="L158" s="101" t="str">
        <f>+IF(AND(K158&gt;0,O158="Ejecución"),(K158/877802)*Tabla283[[#This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7"/>
      <c r="L159" s="101" t="str">
        <f>+IF(AND(K159&gt;0,O159="Ejecución"),(K159/877802)*Tabla283[[#This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7"/>
      <c r="L160" s="101" t="str">
        <f>+IF(AND(K160&gt;0,O160="Ejecución"),(K160/877802)*Tabla283[[#This Row],[% participación]],IF(AND(K160&gt;0,O160&lt;&gt;"Ejecución"),"-",""))</f>
        <v/>
      </c>
      <c r="M160" s="118"/>
      <c r="N160" s="173" t="str">
        <f t="shared" si="4"/>
        <v/>
      </c>
      <c r="O160" s="169" t="s">
        <v>1150</v>
      </c>
      <c r="P160" s="80"/>
    </row>
    <row r="161" spans="1:28" ht="23.1" customHeight="1" thickBot="1" x14ac:dyDescent="0.3">
      <c r="O161" s="177" t="str">
        <f>HYPERLINK("#Integrante_2!A1","INICIO")</f>
        <v>INICIO</v>
      </c>
    </row>
    <row r="162" spans="1:28" s="19" customFormat="1" ht="31.5" customHeight="1" thickBot="1" x14ac:dyDescent="0.3">
      <c r="A162" s="222" t="s">
        <v>13</v>
      </c>
      <c r="B162" s="223"/>
      <c r="C162" s="223"/>
      <c r="D162" s="223"/>
      <c r="E162" s="224"/>
      <c r="F162" s="223" t="s">
        <v>15</v>
      </c>
      <c r="G162" s="223"/>
      <c r="H162" s="223"/>
      <c r="I162" s="222" t="s">
        <v>16</v>
      </c>
      <c r="J162" s="223"/>
      <c r="K162" s="223"/>
      <c r="L162" s="223"/>
      <c r="M162" s="223"/>
      <c r="N162" s="223"/>
      <c r="O162" s="224"/>
      <c r="P162" s="77"/>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51" t="s">
        <v>2618</v>
      </c>
      <c r="C165" s="251"/>
      <c r="D165" s="251"/>
      <c r="E165" s="8"/>
      <c r="F165" s="5"/>
      <c r="G165" s="252" t="s">
        <v>2618</v>
      </c>
      <c r="H165" s="252"/>
      <c r="I165" s="253" t="s">
        <v>1164</v>
      </c>
      <c r="J165" s="254"/>
      <c r="K165" s="254"/>
      <c r="L165" s="254"/>
      <c r="M165" s="254"/>
      <c r="N165" s="108"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25" t="s">
        <v>2662</v>
      </c>
      <c r="C168" s="225"/>
      <c r="D168" s="225"/>
      <c r="E168" s="8"/>
      <c r="F168" s="5"/>
      <c r="H168" s="82" t="s">
        <v>2661</v>
      </c>
      <c r="I168" s="255"/>
      <c r="J168" s="256"/>
      <c r="K168" s="256"/>
      <c r="L168" s="256"/>
      <c r="M168" s="256"/>
      <c r="N168" s="256"/>
      <c r="O168" s="25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22" t="s">
        <v>2677</v>
      </c>
      <c r="B172" s="223"/>
      <c r="C172" s="223"/>
      <c r="D172" s="223"/>
      <c r="E172" s="223"/>
      <c r="F172" s="223"/>
      <c r="G172" s="223"/>
      <c r="H172" s="223"/>
      <c r="I172" s="223"/>
      <c r="J172" s="223"/>
      <c r="K172" s="223"/>
      <c r="L172" s="223"/>
      <c r="M172" s="223"/>
      <c r="N172" s="223"/>
      <c r="O172" s="224"/>
      <c r="P172" s="77"/>
    </row>
    <row r="173" spans="1:28" ht="15" customHeight="1" x14ac:dyDescent="0.25">
      <c r="A173" s="241" t="s">
        <v>2676</v>
      </c>
      <c r="B173" s="242"/>
      <c r="C173" s="242"/>
      <c r="D173" s="242"/>
      <c r="E173" s="242"/>
      <c r="F173" s="242"/>
      <c r="G173" s="242"/>
      <c r="H173" s="242"/>
      <c r="I173" s="242"/>
      <c r="J173" s="242"/>
      <c r="K173" s="242"/>
      <c r="L173" s="242"/>
      <c r="M173" s="242"/>
      <c r="N173" s="242"/>
      <c r="O173" s="243"/>
    </row>
    <row r="174" spans="1:28" ht="24" thickBot="1" x14ac:dyDescent="0.3">
      <c r="A174" s="244"/>
      <c r="B174" s="245"/>
      <c r="C174" s="245"/>
      <c r="D174" s="245"/>
      <c r="E174" s="245"/>
      <c r="F174" s="245"/>
      <c r="G174" s="245"/>
      <c r="H174" s="245"/>
      <c r="I174" s="245"/>
      <c r="J174" s="245"/>
      <c r="K174" s="245"/>
      <c r="L174" s="245"/>
      <c r="M174" s="245"/>
      <c r="N174" s="245"/>
      <c r="O174" s="24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2670</v>
      </c>
      <c r="C176" s="211"/>
      <c r="D176" s="211"/>
      <c r="E176" s="211"/>
      <c r="F176" s="211"/>
      <c r="G176" s="211"/>
      <c r="H176" s="20"/>
      <c r="I176" s="218" t="s">
        <v>2674</v>
      </c>
      <c r="J176" s="219"/>
      <c r="K176" s="219"/>
      <c r="L176" s="219"/>
      <c r="M176" s="219"/>
      <c r="O176" s="177" t="str">
        <f>HYPERLINK("#Integrante_2!A1","INICIO")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2620</v>
      </c>
      <c r="F177" s="219"/>
      <c r="G177" s="220"/>
      <c r="H177" s="5"/>
      <c r="I177" s="212" t="s">
        <v>17</v>
      </c>
      <c r="J177" s="213"/>
      <c r="K177" s="213"/>
      <c r="L177" s="214"/>
      <c r="M177" s="272" t="s">
        <v>2679</v>
      </c>
      <c r="O177" s="8"/>
      <c r="Q177" s="19"/>
      <c r="R177" s="19"/>
      <c r="S177" s="156"/>
      <c r="T177" s="19"/>
      <c r="U177" s="19"/>
      <c r="V177" s="19"/>
      <c r="W177" s="19"/>
      <c r="X177" s="19"/>
      <c r="Y177" s="19"/>
      <c r="Z177" s="19"/>
      <c r="AA177" s="19"/>
      <c r="AB177" s="19"/>
    </row>
    <row r="178" spans="1:28" ht="23.25" x14ac:dyDescent="0.25">
      <c r="A178" s="9"/>
      <c r="B178" s="215"/>
      <c r="C178" s="216"/>
      <c r="D178" s="217"/>
      <c r="E178" s="156" t="s">
        <v>2621</v>
      </c>
      <c r="F178" s="156" t="s">
        <v>2622</v>
      </c>
      <c r="G178" s="156" t="s">
        <v>2623</v>
      </c>
      <c r="H178" s="5"/>
      <c r="I178" s="215"/>
      <c r="J178" s="216"/>
      <c r="K178" s="216"/>
      <c r="L178" s="217"/>
      <c r="M178" s="273" t="s">
        <v>2622</v>
      </c>
      <c r="O178" s="8"/>
      <c r="Q178" s="19"/>
      <c r="R178" s="19"/>
      <c r="S178" s="156" t="s">
        <v>2623</v>
      </c>
      <c r="T178" s="19"/>
      <c r="U178" s="19"/>
      <c r="V178" s="19"/>
      <c r="W178" s="19"/>
      <c r="X178" s="19"/>
      <c r="Y178" s="19"/>
      <c r="Z178" s="19"/>
      <c r="AA178" s="19"/>
      <c r="AB178" s="19"/>
    </row>
    <row r="179" spans="1:28" ht="23.25" x14ac:dyDescent="0.25">
      <c r="A179" s="9"/>
      <c r="B179" s="264" t="s">
        <v>2670</v>
      </c>
      <c r="C179" s="264"/>
      <c r="D179" s="264"/>
      <c r="E179" s="24">
        <v>0.02</v>
      </c>
      <c r="F179" s="170">
        <v>0.01</v>
      </c>
      <c r="G179" s="171">
        <f>IF(F179&gt;0,SUM(E179+F179),"")</f>
        <v>0.03</v>
      </c>
      <c r="H179" s="5"/>
      <c r="I179" s="261" t="s">
        <v>2674</v>
      </c>
      <c r="J179" s="262"/>
      <c r="K179" s="262"/>
      <c r="L179" s="263"/>
      <c r="M179" s="170">
        <v>0.03</v>
      </c>
      <c r="O179" s="8"/>
      <c r="Q179" s="19"/>
      <c r="R179" s="19"/>
      <c r="S179" s="171">
        <f>IF(M179&gt;0,SUM(L179+M179),"")</f>
        <v>0.03</v>
      </c>
      <c r="T179" s="19"/>
      <c r="U179" s="19"/>
      <c r="V179" s="19"/>
      <c r="W179" s="19"/>
      <c r="X179" s="19"/>
      <c r="Y179" s="19"/>
      <c r="Z179" s="19"/>
      <c r="AA179" s="19"/>
      <c r="AB179" s="19"/>
    </row>
    <row r="180" spans="1:28" ht="23.25" hidden="1" x14ac:dyDescent="0.25">
      <c r="A180" s="9"/>
      <c r="B180" s="264" t="s">
        <v>1165</v>
      </c>
      <c r="C180" s="264"/>
      <c r="D180" s="264"/>
      <c r="E180" s="24">
        <v>0.02</v>
      </c>
      <c r="F180" s="68"/>
      <c r="G180" s="155" t="str">
        <f>IF(F180&gt;0,SUM(E180+F180),"")</f>
        <v/>
      </c>
      <c r="H180" s="5"/>
      <c r="I180" s="261" t="s">
        <v>1169</v>
      </c>
      <c r="J180" s="262"/>
      <c r="K180" s="263"/>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264" t="s">
        <v>1166</v>
      </c>
      <c r="C181" s="264"/>
      <c r="D181" s="264"/>
      <c r="E181" s="24">
        <v>0.02</v>
      </c>
      <c r="F181" s="68"/>
      <c r="G181" s="155" t="str">
        <f>IF(F181&gt;0,SUM(E181+F181),"")</f>
        <v/>
      </c>
      <c r="H181" s="5"/>
      <c r="I181" s="261" t="s">
        <v>1170</v>
      </c>
      <c r="J181" s="262"/>
      <c r="K181" s="263"/>
      <c r="L181" s="24">
        <v>0.02</v>
      </c>
      <c r="M181" s="68"/>
      <c r="N181" s="155" t="str">
        <f>IF(M181&gt;0,SUM(L181+M181),"")</f>
        <v/>
      </c>
      <c r="O181" s="8"/>
      <c r="Q181" s="19"/>
      <c r="R181" s="19"/>
      <c r="S181" s="19"/>
      <c r="T181" s="19"/>
      <c r="U181" s="19"/>
      <c r="V181" s="19"/>
      <c r="W181" s="19"/>
      <c r="X181" s="19"/>
      <c r="Y181" s="19"/>
      <c r="Z181" s="19"/>
      <c r="AA181" s="19"/>
      <c r="AB181" s="19"/>
    </row>
    <row r="182" spans="1:28" ht="23.25" hidden="1" x14ac:dyDescent="0.25">
      <c r="A182" s="9"/>
      <c r="B182" s="264" t="s">
        <v>1167</v>
      </c>
      <c r="C182" s="264"/>
      <c r="D182" s="264"/>
      <c r="E182" s="24">
        <v>0.03</v>
      </c>
      <c r="F182" s="68"/>
      <c r="G182" s="155" t="str">
        <f>IF(F182&gt;0,SUM(E182+F182),"")</f>
        <v/>
      </c>
      <c r="H182" s="5"/>
      <c r="I182" s="261" t="s">
        <v>1171</v>
      </c>
      <c r="J182" s="262"/>
      <c r="K182" s="263"/>
      <c r="L182" s="24">
        <v>0.02</v>
      </c>
      <c r="M182" s="68"/>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61" t="s">
        <v>1172</v>
      </c>
      <c r="J183" s="262"/>
      <c r="K183" s="263"/>
      <c r="L183" s="24">
        <v>0.02</v>
      </c>
      <c r="M183" s="68"/>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161" t="s">
        <v>2633</v>
      </c>
      <c r="E185" s="95">
        <f>+(C185*SUM(K20:K35))</f>
        <v>76637742.299999997</v>
      </c>
      <c r="F185" s="93"/>
      <c r="G185" s="94"/>
      <c r="H185" s="89"/>
      <c r="I185" s="91" t="s">
        <v>2632</v>
      </c>
      <c r="J185" s="176">
        <f>M179</f>
        <v>0.03</v>
      </c>
      <c r="K185" s="265" t="s">
        <v>2633</v>
      </c>
      <c r="L185" s="265"/>
      <c r="M185" s="95">
        <f>+J185*K20</f>
        <v>76637742.299999997</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22" t="s">
        <v>18</v>
      </c>
      <c r="B188" s="223"/>
      <c r="C188" s="223"/>
      <c r="D188" s="223"/>
      <c r="E188" s="223"/>
      <c r="F188" s="223"/>
      <c r="G188" s="223"/>
      <c r="H188" s="223"/>
      <c r="I188" s="223"/>
      <c r="J188" s="223"/>
      <c r="K188" s="223"/>
      <c r="L188" s="223"/>
      <c r="M188" s="223"/>
      <c r="N188" s="223"/>
      <c r="O188" s="224"/>
      <c r="P188" s="77"/>
    </row>
    <row r="189" spans="1:28" ht="15" customHeight="1" x14ac:dyDescent="0.25">
      <c r="A189" s="241" t="s">
        <v>19</v>
      </c>
      <c r="B189" s="242"/>
      <c r="C189" s="242"/>
      <c r="D189" s="242"/>
      <c r="E189" s="242"/>
      <c r="F189" s="242"/>
      <c r="G189" s="242"/>
      <c r="H189" s="242"/>
      <c r="I189" s="242"/>
      <c r="J189" s="242"/>
      <c r="K189" s="242"/>
      <c r="L189" s="242"/>
      <c r="M189" s="242"/>
      <c r="N189" s="242"/>
      <c r="O189" s="243"/>
    </row>
    <row r="190" spans="1:28" ht="15.75" thickBot="1" x14ac:dyDescent="0.3">
      <c r="A190" s="244"/>
      <c r="B190" s="245"/>
      <c r="C190" s="245"/>
      <c r="D190" s="245"/>
      <c r="E190" s="245"/>
      <c r="F190" s="245"/>
      <c r="G190" s="245"/>
      <c r="H190" s="245"/>
      <c r="I190" s="245"/>
      <c r="J190" s="245"/>
      <c r="K190" s="245"/>
      <c r="L190" s="245"/>
      <c r="M190" s="245"/>
      <c r="N190" s="245"/>
      <c r="O190" s="24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159" t="s">
        <v>24</v>
      </c>
      <c r="J192" s="5" t="s">
        <v>2642</v>
      </c>
      <c r="K192" s="5"/>
      <c r="M192" s="5"/>
      <c r="N192" s="5"/>
      <c r="O192" s="50"/>
      <c r="Q192" s="146"/>
      <c r="R192" s="147"/>
      <c r="S192" s="147"/>
      <c r="T192" s="146"/>
    </row>
    <row r="193" spans="1:18" x14ac:dyDescent="0.25">
      <c r="A193" s="9"/>
      <c r="C193" s="205">
        <v>42298</v>
      </c>
      <c r="D193" s="5"/>
      <c r="E193" s="206">
        <v>1023</v>
      </c>
      <c r="F193" s="5"/>
      <c r="G193" s="5"/>
      <c r="H193" s="207" t="s">
        <v>2826</v>
      </c>
      <c r="J193" s="5"/>
      <c r="K193" s="205">
        <v>40373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22" t="s">
        <v>29</v>
      </c>
      <c r="B197" s="223"/>
      <c r="C197" s="223"/>
      <c r="D197" s="223"/>
      <c r="E197" s="223"/>
      <c r="F197" s="223"/>
      <c r="G197" s="223"/>
      <c r="H197" s="223"/>
      <c r="I197" s="223"/>
      <c r="J197" s="223"/>
      <c r="K197" s="223"/>
      <c r="L197" s="223"/>
      <c r="M197" s="223"/>
      <c r="N197" s="223"/>
      <c r="O197" s="224"/>
      <c r="P197" s="77"/>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60" t="s">
        <v>2663</v>
      </c>
      <c r="C199" s="260"/>
      <c r="D199" s="260"/>
      <c r="E199" s="260"/>
      <c r="F199" s="260"/>
      <c r="G199" s="260"/>
      <c r="H199" s="260"/>
      <c r="I199" s="260"/>
      <c r="J199" s="260"/>
      <c r="K199" s="260"/>
      <c r="L199" s="260"/>
      <c r="M199" s="260"/>
      <c r="N199" s="260"/>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2835</v>
      </c>
      <c r="J211" s="27" t="s">
        <v>2627</v>
      </c>
      <c r="K211" s="140" t="s">
        <v>2832</v>
      </c>
      <c r="L211" s="21"/>
      <c r="M211" s="21"/>
      <c r="N211" s="21"/>
      <c r="O211" s="8"/>
    </row>
    <row r="212" spans="1:15" x14ac:dyDescent="0.25">
      <c r="A212" s="9"/>
      <c r="B212" s="27" t="s">
        <v>2624</v>
      </c>
      <c r="C212" s="139" t="s">
        <v>2826</v>
      </c>
      <c r="D212" s="21"/>
      <c r="G212" s="27" t="s">
        <v>2626</v>
      </c>
      <c r="H212" s="140" t="s">
        <v>2833</v>
      </c>
      <c r="J212" s="27" t="s">
        <v>2628</v>
      </c>
      <c r="K212" s="139" t="s">
        <v>2834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74" t="s">
        <v>2658</v>
      </c>
      <c r="D2" s="275"/>
      <c r="E2" s="275"/>
      <c r="F2" s="275"/>
      <c r="G2" s="275"/>
      <c r="H2" s="275"/>
      <c r="I2" s="275"/>
      <c r="J2" s="275"/>
      <c r="K2" s="275"/>
      <c r="L2" s="282" t="s">
        <v>2645</v>
      </c>
      <c r="M2" s="282"/>
      <c r="N2" s="287" t="s">
        <v>2646</v>
      </c>
      <c r="O2" s="288"/>
    </row>
    <row r="3" spans="1:20" ht="33" customHeight="1" x14ac:dyDescent="0.25">
      <c r="A3" s="9"/>
      <c r="B3" s="8"/>
      <c r="C3" s="276"/>
      <c r="D3" s="277"/>
      <c r="E3" s="277"/>
      <c r="F3" s="277"/>
      <c r="G3" s="277"/>
      <c r="H3" s="277"/>
      <c r="I3" s="277"/>
      <c r="J3" s="277"/>
      <c r="K3" s="277"/>
      <c r="L3" s="289" t="s">
        <v>1</v>
      </c>
      <c r="M3" s="289"/>
      <c r="N3" s="289" t="s">
        <v>2647</v>
      </c>
      <c r="O3" s="291"/>
    </row>
    <row r="4" spans="1:20" ht="24.75" customHeight="1" thickBot="1" x14ac:dyDescent="0.3">
      <c r="A4" s="10"/>
      <c r="B4" s="12"/>
      <c r="C4" s="278"/>
      <c r="D4" s="279"/>
      <c r="E4" s="279"/>
      <c r="F4" s="279"/>
      <c r="G4" s="279"/>
      <c r="H4" s="279"/>
      <c r="I4" s="279"/>
      <c r="J4" s="279"/>
      <c r="K4" s="279"/>
      <c r="L4" s="258" t="s">
        <v>0</v>
      </c>
      <c r="M4" s="258"/>
      <c r="N4" s="258"/>
      <c r="O4" s="259"/>
      <c r="P4" s="163">
        <f ca="1">NOW()</f>
        <v>44194.47791134259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2643</v>
      </c>
      <c r="B6" s="223"/>
      <c r="C6" s="223"/>
      <c r="D6" s="223"/>
      <c r="E6" s="223"/>
      <c r="F6" s="223"/>
      <c r="G6" s="223"/>
      <c r="H6" s="223"/>
      <c r="I6" s="223"/>
      <c r="J6" s="223"/>
      <c r="K6" s="223"/>
      <c r="L6" s="223"/>
      <c r="M6" s="223"/>
      <c r="N6" s="223"/>
      <c r="O6" s="22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83" t="str">
        <f>HYPERLINK("#Integrante_3!A109","CAPACIDAD RESIDUAL")</f>
        <v>CAPACIDAD RESIDUAL</v>
      </c>
      <c r="F8" s="284"/>
      <c r="G8" s="28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83" t="str">
        <f>HYPERLINK("#Integrante_3!A162","TALENTO HUMANO")</f>
        <v>TALENTO HUMANO</v>
      </c>
      <c r="F9" s="284"/>
      <c r="G9" s="28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83" t="str">
        <f>HYPERLINK("#Integrante_3!F162","INFRAESTRUCTURA")</f>
        <v>INFRAESTRUCTURA</v>
      </c>
      <c r="F10" s="284"/>
      <c r="G10" s="28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80" t="s">
        <v>8</v>
      </c>
      <c r="M15" s="280"/>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86"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86"/>
      <c r="I20" s="141"/>
      <c r="J20" s="142"/>
      <c r="K20" s="143"/>
      <c r="L20" s="144"/>
      <c r="M20" s="144"/>
      <c r="N20" s="127">
        <f>+(M20-L20)/30</f>
        <v>0</v>
      </c>
      <c r="O20" s="130"/>
      <c r="U20" s="126"/>
      <c r="V20" s="106">
        <f ca="1">NOW()</f>
        <v>44194.47791134259</v>
      </c>
      <c r="W20" s="106">
        <f ca="1">NOW()</f>
        <v>44194.47791134259</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51" t="s">
        <v>2</v>
      </c>
      <c r="C37" s="251"/>
      <c r="D37" s="251"/>
      <c r="E37" s="251"/>
      <c r="F37" s="251"/>
      <c r="G37" s="5"/>
      <c r="H37" s="121"/>
      <c r="I37" s="122"/>
      <c r="J37" s="122"/>
      <c r="K37" s="122"/>
      <c r="L37" s="122"/>
      <c r="M37" s="122"/>
      <c r="N37" s="122"/>
      <c r="O37" s="123"/>
    </row>
    <row r="38" spans="1:16" ht="21" customHeight="1" x14ac:dyDescent="0.25">
      <c r="A38" s="9"/>
      <c r="B38" s="281" t="e">
        <f>VLOOKUP(B20,EAS!A2:B1439,2,0)</f>
        <v>#N/A</v>
      </c>
      <c r="C38" s="281"/>
      <c r="D38" s="281"/>
      <c r="E38" s="281"/>
      <c r="F38" s="281"/>
      <c r="G38" s="5"/>
      <c r="H38" s="124"/>
      <c r="I38" s="290" t="s">
        <v>7</v>
      </c>
      <c r="J38" s="290"/>
      <c r="K38" s="290"/>
      <c r="L38" s="290"/>
      <c r="M38" s="290"/>
      <c r="N38" s="290"/>
      <c r="O38" s="125"/>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7"/>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7"/>
    </row>
    <row r="44" spans="1:16" ht="15" customHeight="1" x14ac:dyDescent="0.25">
      <c r="A44" s="229" t="s">
        <v>2659</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HYPERLINK("#Integrante_3!A1","INICIO")</f>
        <v>INICIO</v>
      </c>
    </row>
    <row r="109" spans="1:16" s="19" customFormat="1" ht="31.5" customHeight="1" thickBot="1" x14ac:dyDescent="0.3">
      <c r="A109" s="226" t="s">
        <v>2638</v>
      </c>
      <c r="B109" s="227"/>
      <c r="C109" s="227"/>
      <c r="D109" s="227"/>
      <c r="E109" s="227"/>
      <c r="F109" s="227"/>
      <c r="G109" s="227"/>
      <c r="H109" s="227"/>
      <c r="I109" s="227"/>
      <c r="J109" s="227"/>
      <c r="K109" s="227"/>
      <c r="L109" s="227"/>
      <c r="M109" s="227"/>
      <c r="N109" s="227"/>
      <c r="O109" s="228"/>
      <c r="P109" s="77"/>
    </row>
    <row r="110" spans="1:16" ht="15" customHeight="1" x14ac:dyDescent="0.25">
      <c r="A110" s="229" t="s">
        <v>2660</v>
      </c>
      <c r="B110" s="230"/>
      <c r="C110" s="230"/>
      <c r="D110" s="230"/>
      <c r="E110" s="230"/>
      <c r="F110" s="230"/>
      <c r="G110" s="230"/>
      <c r="H110" s="230"/>
      <c r="I110" s="230"/>
      <c r="J110" s="230"/>
      <c r="K110" s="230"/>
      <c r="L110" s="230"/>
      <c r="M110" s="230"/>
      <c r="N110" s="230"/>
      <c r="O110" s="231"/>
    </row>
    <row r="111" spans="1:16" x14ac:dyDescent="0.25">
      <c r="A111" s="232"/>
      <c r="B111" s="233"/>
      <c r="C111" s="233"/>
      <c r="D111" s="233"/>
      <c r="E111" s="233"/>
      <c r="F111" s="233"/>
      <c r="G111" s="233"/>
      <c r="H111" s="233"/>
      <c r="I111" s="233"/>
      <c r="J111" s="233"/>
      <c r="K111" s="233"/>
      <c r="L111" s="233"/>
      <c r="M111" s="233"/>
      <c r="N111" s="233"/>
      <c r="O111" s="234"/>
    </row>
    <row r="112" spans="1:16" s="1" customFormat="1" ht="26.25" customHeight="1" x14ac:dyDescent="0.25">
      <c r="I112" s="239" t="s">
        <v>9</v>
      </c>
      <c r="J112" s="24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+IF(AND(K114&gt;0,O114="Ejecución"),(K114/877802)*Tabla286[[#This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7"/>
      <c r="L115" s="101" t="str">
        <f>+IF(AND(K115&gt;0,O115="Ejecución"),(K115/877802)*Tabla286[[#This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7"/>
      <c r="L116" s="101" t="str">
        <f>+IF(AND(K116&gt;0,O116="Ejecución"),(K116/877802)*Tabla286[[#This Row],[% participación]],IF(AND(K116&gt;0,O116&lt;&gt;"Ejecución"),"-",""))</f>
        <v/>
      </c>
      <c r="M116" s="118"/>
      <c r="N116" s="173"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7"/>
      <c r="L117" s="101" t="str">
        <f>+IF(AND(K117&gt;0,O117="Ejecución"),(K117/877802)*Tabla286[[#This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7"/>
      <c r="L118" s="101" t="str">
        <f>+IF(AND(K118&gt;0,O118="Ejecución"),(K118/877802)*Tabla286[[#This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7"/>
      <c r="L119" s="101" t="str">
        <f>+IF(AND(K119&gt;0,O119="Ejecución"),(K119/877802)*Tabla286[[#This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7"/>
      <c r="L120" s="101" t="str">
        <f>+IF(AND(K120&gt;0,O120="Ejecución"),(K120/877802)*Tabla286[[#This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7"/>
      <c r="L121" s="101" t="str">
        <f>+IF(AND(K121&gt;0,O121="Ejecución"),(K121/877802)*Tabla286[[#This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7"/>
      <c r="L122" s="101" t="str">
        <f>+IF(AND(K122&gt;0,O122="Ejecución"),(K122/877802)*Tabla286[[#This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7"/>
      <c r="L123" s="101" t="str">
        <f>+IF(AND(K123&gt;0,O123="Ejecución"),(K123/877802)*Tabla286[[#This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7"/>
      <c r="L124" s="101" t="str">
        <f>+IF(AND(K124&gt;0,O124="Ejecución"),(K124/877802)*Tabla286[[#This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7"/>
      <c r="L125" s="101" t="str">
        <f>+IF(AND(K125&gt;0,O125="Ejecución"),(K125/877802)*Tabla286[[#This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7"/>
      <c r="L126" s="101" t="str">
        <f>+IF(AND(K126&gt;0,O126="Ejecución"),(K126/877802)*Tabla286[[#This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7"/>
      <c r="L127" s="101" t="str">
        <f>+IF(AND(K127&gt;0,O127="Ejecución"),(K127/877802)*Tabla286[[#This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7"/>
      <c r="L128" s="101" t="str">
        <f>+IF(AND(K128&gt;0,O128="Ejecución"),(K128/877802)*Tabla286[[#This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7"/>
      <c r="L129" s="101" t="str">
        <f>+IF(AND(K129&gt;0,O129="Ejecución"),(K129/877802)*Tabla286[[#This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7"/>
      <c r="L130" s="101" t="str">
        <f>+IF(AND(K130&gt;0,O130="Ejecución"),(K130/877802)*Tabla286[[#This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7"/>
      <c r="L131" s="101" t="str">
        <f>+IF(AND(K131&gt;0,O131="Ejecución"),(K131/877802)*Tabla286[[#This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7"/>
      <c r="L132" s="101" t="str">
        <f>+IF(AND(K132&gt;0,O132="Ejecución"),(K132/877802)*Tabla286[[#This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7"/>
      <c r="L133" s="101" t="str">
        <f>+IF(AND(K133&gt;0,O133="Ejecución"),(K133/877802)*Tabla286[[#This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7"/>
      <c r="L134" s="101" t="str">
        <f>+IF(AND(K134&gt;0,O134="Ejecución"),(K134/877802)*Tabla286[[#This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7"/>
      <c r="L135" s="101" t="str">
        <f>+IF(AND(K135&gt;0,O135="Ejecución"),(K135/877802)*Tabla286[[#This Row],[% participación]],IF(AND(K135&gt;0,O135&lt;&gt;"Ejecución"),"-",""))</f>
        <v/>
      </c>
      <c r="M135" s="118"/>
      <c r="N135" s="173" t="str">
        <f>+IF(M134="No",1,IF(M134="Si","Ingrese %",""))</f>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7"/>
      <c r="L136" s="101" t="str">
        <f>+IF(AND(K136&gt;0,O136="Ejecución"),(K136/877802)*Tabla286[[#This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7"/>
      <c r="L137" s="101" t="str">
        <f>+IF(AND(K137&gt;0,O137="Ejecución"),(K137/877802)*Tabla286[[#This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7"/>
      <c r="L138" s="101" t="str">
        <f>+IF(AND(K138&gt;0,O138="Ejecución"),(K138/877802)*Tabla286[[#This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7"/>
      <c r="L139" s="101" t="str">
        <f>+IF(AND(K139&gt;0,O139="Ejecución"),(K139/877802)*Tabla286[[#This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7"/>
      <c r="L140" s="101" t="str">
        <f>+IF(AND(K140&gt;0,O140="Ejecución"),(K140/877802)*Tabla286[[#This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7"/>
      <c r="L141" s="101" t="str">
        <f>+IF(AND(K141&gt;0,O141="Ejecución"),(K141/877802)*Tabla286[[#This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7"/>
      <c r="L142" s="101" t="str">
        <f>+IF(AND(K142&gt;0,O142="Ejecución"),(K142/877802)*Tabla286[[#This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7"/>
      <c r="L143" s="101" t="str">
        <f>+IF(AND(K143&gt;0,O143="Ejecución"),(K143/877802)*Tabla286[[#This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7"/>
      <c r="L144" s="101" t="str">
        <f>+IF(AND(K144&gt;0,O144="Ejecución"),(K144/877802)*Tabla286[[#This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7"/>
      <c r="L145" s="101" t="str">
        <f>+IF(AND(K145&gt;0,O145="Ejecución"),(K145/877802)*Tabla286[[#This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7"/>
      <c r="L146" s="101" t="str">
        <f>+IF(AND(K146&gt;0,O146="Ejecución"),(K146/877802)*Tabla286[[#This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7"/>
      <c r="L147" s="101" t="str">
        <f>+IF(AND(K147&gt;0,O147="Ejecución"),(K147/877802)*Tabla286[[#This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7"/>
      <c r="L148" s="101" t="str">
        <f>+IF(AND(K148&gt;0,O148="Ejecución"),(K148/877802)*Tabla286[[#This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7"/>
      <c r="L149" s="101" t="str">
        <f>+IF(AND(K149&gt;0,O149="Ejecución"),(K149/877802)*Tabla286[[#This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7"/>
      <c r="L150" s="101" t="str">
        <f>+IF(AND(K150&gt;0,O150="Ejecución"),(K150/877802)*Tabla286[[#This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7"/>
      <c r="L151" s="101" t="str">
        <f>+IF(AND(K151&gt;0,O151="Ejecución"),(K151/877802)*Tabla286[[#This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7"/>
      <c r="L152" s="101" t="str">
        <f>+IF(AND(K152&gt;0,O152="Ejecución"),(K152/877802)*Tabla286[[#This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7"/>
      <c r="L153" s="101" t="str">
        <f>+IF(AND(K153&gt;0,O153="Ejecución"),(K153/877802)*Tabla286[[#This Row],[% participación]],IF(AND(K153&gt;0,O153&lt;&gt;"Ejecución"),"-",""))</f>
        <v/>
      </c>
      <c r="M153" s="118"/>
      <c r="N153" s="173"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7"/>
      <c r="L154" s="101" t="str">
        <f>+IF(AND(K154&gt;0,O154="Ejecución"),(K154/877802)*Tabla286[[#This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7"/>
      <c r="L155" s="101" t="str">
        <f>+IF(AND(K155&gt;0,O155="Ejecución"),(K155/877802)*Tabla286[[#This Row],[% participación]],IF(AND(K155&gt;0,O155&lt;&gt;"Ejecución"),"-",""))</f>
        <v/>
      </c>
      <c r="M155" s="118"/>
      <c r="N155" s="173"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7"/>
      <c r="L156" s="101" t="str">
        <f>+IF(AND(K156&gt;0,O156="Ejecución"),(K156/877802)*Tabla286[[#This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7"/>
      <c r="L157" s="101" t="str">
        <f>+IF(AND(K157&gt;0,O157="Ejecución"),(K157/877802)*Tabla286[[#This Row],[% participación]],IF(AND(K157&gt;0,O157&lt;&gt;"Ejecución"),"-",""))</f>
        <v/>
      </c>
      <c r="M157" s="118"/>
      <c r="N157" s="173"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7"/>
      <c r="L158" s="101" t="str">
        <f>+IF(AND(K158&gt;0,O158="Ejecución"),(K158/877802)*Tabla286[[#This Row],[% participación]],IF(AND(K158&gt;0,O158&lt;&gt;"Ejecución"),"-",""))</f>
        <v/>
      </c>
      <c r="M158" s="118"/>
      <c r="N158" s="173" t="str">
        <f t="shared" si="4"/>
        <v/>
      </c>
      <c r="O158" s="169" t="s">
        <v>1150</v>
      </c>
      <c r="P158" s="80"/>
    </row>
    <row r="159" spans="1:16" ht="23.1" customHeight="1" thickBot="1" x14ac:dyDescent="0.3">
      <c r="O159" s="177" t="str">
        <f>HYPERLINK("#Integrante_3!A1","INICIO")</f>
        <v>INICIO</v>
      </c>
    </row>
    <row r="160" spans="1:16" s="19" customFormat="1" ht="31.5" customHeight="1" thickBot="1" x14ac:dyDescent="0.3">
      <c r="A160" s="222" t="s">
        <v>13</v>
      </c>
      <c r="B160" s="223"/>
      <c r="C160" s="223"/>
      <c r="D160" s="223"/>
      <c r="E160" s="224"/>
      <c r="F160" s="223" t="s">
        <v>15</v>
      </c>
      <c r="G160" s="223"/>
      <c r="H160" s="223"/>
      <c r="I160" s="222" t="s">
        <v>16</v>
      </c>
      <c r="J160" s="223"/>
      <c r="K160" s="223"/>
      <c r="L160" s="223"/>
      <c r="M160" s="223"/>
      <c r="N160" s="223"/>
      <c r="O160" s="224"/>
      <c r="P160" s="77"/>
    </row>
    <row r="161" spans="1:28" ht="51.75" customHeight="1" x14ac:dyDescent="0.25">
      <c r="A161" s="247" t="s">
        <v>2664</v>
      </c>
      <c r="B161" s="248"/>
      <c r="C161" s="248"/>
      <c r="D161" s="248"/>
      <c r="E161" s="249"/>
      <c r="F161" s="250" t="s">
        <v>2665</v>
      </c>
      <c r="G161" s="250"/>
      <c r="H161" s="250"/>
      <c r="I161" s="247" t="s">
        <v>2635</v>
      </c>
      <c r="J161" s="248"/>
      <c r="K161" s="248"/>
      <c r="L161" s="248"/>
      <c r="M161" s="248"/>
      <c r="N161" s="248"/>
      <c r="O161" s="249"/>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51" t="s">
        <v>2618</v>
      </c>
      <c r="C163" s="251"/>
      <c r="D163" s="251"/>
      <c r="E163" s="8"/>
      <c r="F163" s="5"/>
      <c r="G163" s="252" t="s">
        <v>2618</v>
      </c>
      <c r="H163" s="252"/>
      <c r="I163" s="253" t="s">
        <v>1164</v>
      </c>
      <c r="J163" s="254"/>
      <c r="K163" s="254"/>
      <c r="L163" s="254"/>
      <c r="M163" s="254"/>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55" t="s">
        <v>2648</v>
      </c>
      <c r="J165" s="256"/>
      <c r="K165" s="256"/>
      <c r="L165" s="256"/>
      <c r="M165" s="256"/>
      <c r="N165" s="256"/>
      <c r="O165" s="257"/>
      <c r="U165" s="51"/>
    </row>
    <row r="166" spans="1:28" x14ac:dyDescent="0.25">
      <c r="A166" s="9"/>
      <c r="B166" s="225" t="s">
        <v>2662</v>
      </c>
      <c r="C166" s="225"/>
      <c r="D166" s="225"/>
      <c r="E166" s="8"/>
      <c r="F166" s="5"/>
      <c r="H166" s="82" t="s">
        <v>2661</v>
      </c>
      <c r="I166" s="255"/>
      <c r="J166" s="256"/>
      <c r="K166" s="256"/>
      <c r="L166" s="256"/>
      <c r="M166" s="256"/>
      <c r="N166" s="256"/>
      <c r="O166" s="25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22" t="s">
        <v>2677</v>
      </c>
      <c r="B170" s="223"/>
      <c r="C170" s="223"/>
      <c r="D170" s="223"/>
      <c r="E170" s="223"/>
      <c r="F170" s="223"/>
      <c r="G170" s="223"/>
      <c r="H170" s="223"/>
      <c r="I170" s="223"/>
      <c r="J170" s="223"/>
      <c r="K170" s="223"/>
      <c r="L170" s="223"/>
      <c r="M170" s="223"/>
      <c r="N170" s="223"/>
      <c r="O170" s="224"/>
      <c r="P170" s="77"/>
    </row>
    <row r="171" spans="1:28" ht="15" customHeight="1" x14ac:dyDescent="0.25">
      <c r="A171" s="241" t="s">
        <v>2676</v>
      </c>
      <c r="B171" s="242"/>
      <c r="C171" s="242"/>
      <c r="D171" s="242"/>
      <c r="E171" s="242"/>
      <c r="F171" s="242"/>
      <c r="G171" s="242"/>
      <c r="H171" s="242"/>
      <c r="I171" s="242"/>
      <c r="J171" s="242"/>
      <c r="K171" s="242"/>
      <c r="L171" s="242"/>
      <c r="M171" s="242"/>
      <c r="N171" s="242"/>
      <c r="O171" s="243"/>
    </row>
    <row r="172" spans="1:28" ht="24" thickBot="1" x14ac:dyDescent="0.3">
      <c r="A172" s="244"/>
      <c r="B172" s="245"/>
      <c r="C172" s="245"/>
      <c r="D172" s="245"/>
      <c r="E172" s="245"/>
      <c r="F172" s="245"/>
      <c r="G172" s="245"/>
      <c r="H172" s="245"/>
      <c r="I172" s="245"/>
      <c r="J172" s="245"/>
      <c r="K172" s="245"/>
      <c r="L172" s="245"/>
      <c r="M172" s="245"/>
      <c r="N172" s="245"/>
      <c r="O172" s="24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11" t="s">
        <v>2670</v>
      </c>
      <c r="C174" s="211"/>
      <c r="D174" s="211"/>
      <c r="E174" s="211"/>
      <c r="F174" s="211"/>
      <c r="G174" s="211"/>
      <c r="H174" s="20"/>
      <c r="I174" s="218" t="s">
        <v>2674</v>
      </c>
      <c r="J174" s="219"/>
      <c r="K174" s="219"/>
      <c r="L174" s="219"/>
      <c r="M174" s="219"/>
      <c r="O174" s="177" t="str">
        <f>HYPERLINK("#Integrante_3!A1","INICIO")</f>
        <v>INICIO</v>
      </c>
      <c r="Q174" s="19"/>
      <c r="R174" s="19"/>
      <c r="S174" s="19"/>
      <c r="T174" s="19"/>
      <c r="U174" s="19"/>
      <c r="V174" s="19"/>
      <c r="W174" s="19"/>
      <c r="X174" s="19"/>
      <c r="Y174" s="19"/>
      <c r="Z174" s="19"/>
      <c r="AA174" s="19"/>
      <c r="AB174" s="19"/>
    </row>
    <row r="175" spans="1:28" ht="23.25" x14ac:dyDescent="0.25">
      <c r="A175" s="9"/>
      <c r="B175" s="212" t="s">
        <v>17</v>
      </c>
      <c r="C175" s="213"/>
      <c r="D175" s="214"/>
      <c r="E175" s="218" t="s">
        <v>2620</v>
      </c>
      <c r="F175" s="219"/>
      <c r="G175" s="220"/>
      <c r="H175" s="5"/>
      <c r="I175" s="212" t="s">
        <v>17</v>
      </c>
      <c r="J175" s="213"/>
      <c r="K175" s="213"/>
      <c r="L175" s="214"/>
      <c r="M175" s="272" t="s">
        <v>2679</v>
      </c>
      <c r="O175" s="8"/>
      <c r="Q175" s="19"/>
      <c r="R175" s="156"/>
      <c r="S175" s="19"/>
      <c r="T175" s="19"/>
      <c r="U175" s="19"/>
      <c r="V175" s="19"/>
      <c r="W175" s="19"/>
      <c r="X175" s="19"/>
      <c r="Y175" s="19"/>
      <c r="Z175" s="19"/>
      <c r="AA175" s="19"/>
      <c r="AB175" s="19"/>
    </row>
    <row r="176" spans="1:28" ht="23.25" x14ac:dyDescent="0.25">
      <c r="A176" s="9"/>
      <c r="B176" s="215"/>
      <c r="C176" s="216"/>
      <c r="D176" s="217"/>
      <c r="E176" s="156" t="s">
        <v>2621</v>
      </c>
      <c r="F176" s="156" t="s">
        <v>2622</v>
      </c>
      <c r="G176" s="156" t="s">
        <v>2623</v>
      </c>
      <c r="H176" s="5"/>
      <c r="I176" s="215"/>
      <c r="J176" s="216"/>
      <c r="K176" s="216"/>
      <c r="L176" s="217"/>
      <c r="M176" s="273"/>
      <c r="O176" s="8"/>
      <c r="Q176" s="19"/>
      <c r="R176" s="156" t="s">
        <v>2623</v>
      </c>
      <c r="S176" s="19"/>
      <c r="T176" s="19"/>
      <c r="U176" s="19"/>
      <c r="V176" s="19"/>
      <c r="W176" s="19"/>
      <c r="X176" s="19"/>
      <c r="Y176" s="19"/>
      <c r="Z176" s="19"/>
      <c r="AA176" s="19"/>
      <c r="AB176" s="19"/>
    </row>
    <row r="177" spans="1:28" ht="23.25" x14ac:dyDescent="0.25">
      <c r="A177" s="9"/>
      <c r="B177" s="264" t="s">
        <v>2670</v>
      </c>
      <c r="C177" s="264"/>
      <c r="D177" s="264"/>
      <c r="E177" s="24">
        <v>0.02</v>
      </c>
      <c r="F177" s="170"/>
      <c r="G177" s="171" t="str">
        <f>IF(F177&gt;0,SUM(E177+F177),"")</f>
        <v/>
      </c>
      <c r="H177" s="5"/>
      <c r="I177" s="261" t="s">
        <v>2674</v>
      </c>
      <c r="J177" s="262"/>
      <c r="K177" s="262"/>
      <c r="L177" s="263"/>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64" t="s">
        <v>1165</v>
      </c>
      <c r="C178" s="264"/>
      <c r="D178" s="264"/>
      <c r="E178" s="24">
        <v>0.02</v>
      </c>
      <c r="F178" s="68"/>
      <c r="G178" s="155" t="str">
        <f>IF(F178&gt;0,SUM(E178+F178),"")</f>
        <v/>
      </c>
      <c r="H178" s="5"/>
      <c r="I178" s="261" t="s">
        <v>1169</v>
      </c>
      <c r="J178" s="262"/>
      <c r="K178" s="263"/>
      <c r="L178" s="24">
        <v>0.02</v>
      </c>
      <c r="M178" s="68"/>
      <c r="N178" s="155" t="str">
        <f>IF(M178&gt;0,SUM(L178+M178),"")</f>
        <v/>
      </c>
      <c r="O178" s="8"/>
      <c r="Q178" s="19"/>
      <c r="R178" s="19"/>
      <c r="S178" s="19"/>
      <c r="T178" s="19"/>
      <c r="U178" s="19"/>
      <c r="V178" s="19"/>
      <c r="W178" s="19"/>
      <c r="X178" s="19"/>
      <c r="Y178" s="19"/>
      <c r="Z178" s="19"/>
      <c r="AA178" s="19"/>
      <c r="AB178" s="19"/>
    </row>
    <row r="179" spans="1:28" ht="23.25" hidden="1" x14ac:dyDescent="0.25">
      <c r="A179" s="9"/>
      <c r="B179" s="264" t="s">
        <v>1166</v>
      </c>
      <c r="C179" s="264"/>
      <c r="D179" s="264"/>
      <c r="E179" s="24">
        <v>0.02</v>
      </c>
      <c r="F179" s="68"/>
      <c r="G179" s="155" t="str">
        <f>IF(F179&gt;0,SUM(E179+F179),"")</f>
        <v/>
      </c>
      <c r="H179" s="5"/>
      <c r="I179" s="261" t="s">
        <v>1170</v>
      </c>
      <c r="J179" s="262"/>
      <c r="K179" s="263"/>
      <c r="L179" s="24">
        <v>0.02</v>
      </c>
      <c r="M179" s="68"/>
      <c r="N179" s="155" t="str">
        <f>IF(M179&gt;0,SUM(L179+M179),"")</f>
        <v/>
      </c>
      <c r="O179" s="8"/>
      <c r="Q179" s="19"/>
      <c r="R179" s="19"/>
      <c r="S179" s="19"/>
      <c r="T179" s="19"/>
      <c r="U179" s="19"/>
      <c r="V179" s="19"/>
      <c r="W179" s="19"/>
      <c r="X179" s="19"/>
      <c r="Y179" s="19"/>
      <c r="Z179" s="19"/>
      <c r="AA179" s="19"/>
      <c r="AB179" s="19"/>
    </row>
    <row r="180" spans="1:28" ht="23.25" hidden="1" x14ac:dyDescent="0.25">
      <c r="A180" s="9"/>
      <c r="B180" s="264" t="s">
        <v>1167</v>
      </c>
      <c r="C180" s="264"/>
      <c r="D180" s="264"/>
      <c r="E180" s="24">
        <v>0.03</v>
      </c>
      <c r="F180" s="68"/>
      <c r="G180" s="155" t="str">
        <f>IF(F180&gt;0,SUM(E180+F180),"")</f>
        <v/>
      </c>
      <c r="H180" s="5"/>
      <c r="I180" s="261" t="s">
        <v>1171</v>
      </c>
      <c r="J180" s="262"/>
      <c r="K180" s="263"/>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61" t="s">
        <v>1172</v>
      </c>
      <c r="J181" s="262"/>
      <c r="K181" s="263"/>
      <c r="L181" s="24">
        <v>0.02</v>
      </c>
      <c r="M181" s="68"/>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65" t="s">
        <v>2633</v>
      </c>
      <c r="L183" s="265"/>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22" t="s">
        <v>18</v>
      </c>
      <c r="B186" s="223"/>
      <c r="C186" s="223"/>
      <c r="D186" s="223"/>
      <c r="E186" s="223"/>
      <c r="F186" s="223"/>
      <c r="G186" s="223"/>
      <c r="H186" s="223"/>
      <c r="I186" s="223"/>
      <c r="J186" s="223"/>
      <c r="K186" s="223"/>
      <c r="L186" s="223"/>
      <c r="M186" s="223"/>
      <c r="N186" s="223"/>
      <c r="O186" s="224"/>
      <c r="P186" s="77"/>
    </row>
    <row r="187" spans="1:28" ht="15" customHeight="1" x14ac:dyDescent="0.25">
      <c r="A187" s="241" t="s">
        <v>19</v>
      </c>
      <c r="B187" s="242"/>
      <c r="C187" s="242"/>
      <c r="D187" s="242"/>
      <c r="E187" s="242"/>
      <c r="F187" s="242"/>
      <c r="G187" s="242"/>
      <c r="H187" s="242"/>
      <c r="I187" s="242"/>
      <c r="J187" s="242"/>
      <c r="K187" s="242"/>
      <c r="L187" s="242"/>
      <c r="M187" s="242"/>
      <c r="N187" s="242"/>
      <c r="O187" s="243"/>
    </row>
    <row r="188" spans="1:28" ht="15.75" thickBot="1" x14ac:dyDescent="0.3">
      <c r="A188" s="244"/>
      <c r="B188" s="245"/>
      <c r="C188" s="245"/>
      <c r="D188" s="245"/>
      <c r="E188" s="245"/>
      <c r="F188" s="245"/>
      <c r="G188" s="245"/>
      <c r="H188" s="245"/>
      <c r="I188" s="245"/>
      <c r="J188" s="245"/>
      <c r="K188" s="245"/>
      <c r="L188" s="245"/>
      <c r="M188" s="245"/>
      <c r="N188" s="245"/>
      <c r="O188" s="24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38" t="s">
        <v>2641</v>
      </c>
      <c r="C190" s="238"/>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22" t="s">
        <v>29</v>
      </c>
      <c r="B195" s="223"/>
      <c r="C195" s="223"/>
      <c r="D195" s="223"/>
      <c r="E195" s="223"/>
      <c r="F195" s="223"/>
      <c r="G195" s="223"/>
      <c r="H195" s="223"/>
      <c r="I195" s="223"/>
      <c r="J195" s="223"/>
      <c r="K195" s="223"/>
      <c r="L195" s="223"/>
      <c r="M195" s="223"/>
      <c r="N195" s="223"/>
      <c r="O195" s="224"/>
      <c r="P195" s="77"/>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60" t="s">
        <v>2663</v>
      </c>
      <c r="C197" s="260"/>
      <c r="D197" s="260"/>
      <c r="E197" s="260"/>
      <c r="F197" s="260"/>
      <c r="G197" s="260"/>
      <c r="H197" s="260"/>
      <c r="I197" s="260"/>
      <c r="J197" s="260"/>
      <c r="K197" s="260"/>
      <c r="L197" s="260"/>
      <c r="M197" s="260"/>
      <c r="N197" s="260"/>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74" t="s">
        <v>2658</v>
      </c>
      <c r="D2" s="275"/>
      <c r="E2" s="275"/>
      <c r="F2" s="275"/>
      <c r="G2" s="275"/>
      <c r="H2" s="275"/>
      <c r="I2" s="275"/>
      <c r="J2" s="275"/>
      <c r="K2" s="275"/>
      <c r="L2" s="282" t="s">
        <v>2645</v>
      </c>
      <c r="M2" s="282"/>
      <c r="N2" s="287" t="s">
        <v>2646</v>
      </c>
      <c r="O2" s="288"/>
    </row>
    <row r="3" spans="1:20" ht="33" customHeight="1" x14ac:dyDescent="0.25">
      <c r="A3" s="9"/>
      <c r="B3" s="8"/>
      <c r="C3" s="276"/>
      <c r="D3" s="277"/>
      <c r="E3" s="277"/>
      <c r="F3" s="277"/>
      <c r="G3" s="277"/>
      <c r="H3" s="277"/>
      <c r="I3" s="277"/>
      <c r="J3" s="277"/>
      <c r="K3" s="277"/>
      <c r="L3" s="289" t="s">
        <v>1</v>
      </c>
      <c r="M3" s="289"/>
      <c r="N3" s="289" t="s">
        <v>2647</v>
      </c>
      <c r="O3" s="291"/>
    </row>
    <row r="4" spans="1:20" ht="24.75" customHeight="1" thickBot="1" x14ac:dyDescent="0.3">
      <c r="A4" s="10"/>
      <c r="B4" s="12"/>
      <c r="C4" s="278"/>
      <c r="D4" s="279"/>
      <c r="E4" s="279"/>
      <c r="F4" s="279"/>
      <c r="G4" s="279"/>
      <c r="H4" s="279"/>
      <c r="I4" s="279"/>
      <c r="J4" s="279"/>
      <c r="K4" s="279"/>
      <c r="L4" s="258" t="s">
        <v>0</v>
      </c>
      <c r="M4" s="258"/>
      <c r="N4" s="258"/>
      <c r="O4" s="259"/>
      <c r="P4" s="163">
        <f ca="1">NOW()</f>
        <v>44194.47791134259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2643</v>
      </c>
      <c r="B6" s="223"/>
      <c r="C6" s="223"/>
      <c r="D6" s="223"/>
      <c r="E6" s="223"/>
      <c r="F6" s="223"/>
      <c r="G6" s="223"/>
      <c r="H6" s="223"/>
      <c r="I6" s="223"/>
      <c r="J6" s="223"/>
      <c r="K6" s="223"/>
      <c r="L6" s="223"/>
      <c r="M6" s="223"/>
      <c r="N6" s="223"/>
      <c r="O6" s="22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83" t="str">
        <f>HYPERLINK("#Integrante_4!A109","CAPACIDAD RESIDUAL")</f>
        <v>CAPACIDAD RESIDUAL</v>
      </c>
      <c r="F8" s="284"/>
      <c r="G8" s="28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83" t="str">
        <f>HYPERLINK("#Integrante_4!A162","TALENTO HUMANO")</f>
        <v>TALENTO HUMANO</v>
      </c>
      <c r="F9" s="284"/>
      <c r="G9" s="28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83" t="str">
        <f>HYPERLINK("#Integrante_4!F162","INFRAESTRUCTURA")</f>
        <v>INFRAESTRUCTURA</v>
      </c>
      <c r="F10" s="284"/>
      <c r="G10" s="28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80" t="s">
        <v>8</v>
      </c>
      <c r="M15" s="280"/>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86"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86"/>
      <c r="I20" s="141"/>
      <c r="J20" s="142"/>
      <c r="K20" s="143"/>
      <c r="L20" s="144"/>
      <c r="M20" s="144"/>
      <c r="N20" s="127">
        <f>+(M20-L20)/30</f>
        <v>0</v>
      </c>
      <c r="O20" s="130"/>
      <c r="U20" s="126"/>
      <c r="V20" s="106">
        <f ca="1">NOW()</f>
        <v>44194.47791134259</v>
      </c>
      <c r="W20" s="106">
        <f ca="1">NOW()</f>
        <v>44194.47791134259</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51" t="s">
        <v>2</v>
      </c>
      <c r="C37" s="251"/>
      <c r="D37" s="251"/>
      <c r="E37" s="251"/>
      <c r="F37" s="251"/>
      <c r="G37" s="5"/>
      <c r="H37" s="121"/>
      <c r="I37" s="122"/>
      <c r="J37" s="122"/>
      <c r="K37" s="122"/>
      <c r="L37" s="122"/>
      <c r="M37" s="122"/>
      <c r="N37" s="122"/>
      <c r="O37" s="123"/>
    </row>
    <row r="38" spans="1:16" ht="21" customHeight="1" x14ac:dyDescent="0.25">
      <c r="A38" s="9"/>
      <c r="B38" s="281" t="e">
        <f>VLOOKUP(B20,EAS!A2:B1439,2,0)</f>
        <v>#N/A</v>
      </c>
      <c r="C38" s="281"/>
      <c r="D38" s="281"/>
      <c r="E38" s="281"/>
      <c r="F38" s="281"/>
      <c r="G38" s="5"/>
      <c r="H38" s="124"/>
      <c r="I38" s="290" t="s">
        <v>7</v>
      </c>
      <c r="J38" s="290"/>
      <c r="K38" s="290"/>
      <c r="L38" s="290"/>
      <c r="M38" s="290"/>
      <c r="N38" s="290"/>
      <c r="O38" s="125"/>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7"/>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7"/>
    </row>
    <row r="44" spans="1:16" ht="15" customHeight="1" x14ac:dyDescent="0.25">
      <c r="A44" s="229" t="s">
        <v>2659</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79"/>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79"/>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0"/>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0"/>
    </row>
    <row r="108" spans="1:16" ht="29.45" customHeight="1" thickBot="1" x14ac:dyDescent="0.3">
      <c r="O108" s="177" t="str">
        <f>HYPERLINK("#Integrante_4!A1","INICIO")</f>
        <v>INICIO</v>
      </c>
    </row>
    <row r="109" spans="1:16" s="19" customFormat="1" ht="31.5" customHeight="1" thickBot="1" x14ac:dyDescent="0.3">
      <c r="A109" s="226" t="s">
        <v>2638</v>
      </c>
      <c r="B109" s="227"/>
      <c r="C109" s="227"/>
      <c r="D109" s="227"/>
      <c r="E109" s="227"/>
      <c r="F109" s="227"/>
      <c r="G109" s="227"/>
      <c r="H109" s="227"/>
      <c r="I109" s="227"/>
      <c r="J109" s="227"/>
      <c r="K109" s="227"/>
      <c r="L109" s="227"/>
      <c r="M109" s="227"/>
      <c r="N109" s="227"/>
      <c r="O109" s="228"/>
      <c r="P109" s="77"/>
    </row>
    <row r="110" spans="1:16" ht="15" customHeight="1" x14ac:dyDescent="0.25">
      <c r="A110" s="229" t="s">
        <v>2660</v>
      </c>
      <c r="B110" s="230"/>
      <c r="C110" s="230"/>
      <c r="D110" s="230"/>
      <c r="E110" s="230"/>
      <c r="F110" s="230"/>
      <c r="G110" s="230"/>
      <c r="H110" s="230"/>
      <c r="I110" s="230"/>
      <c r="J110" s="230"/>
      <c r="K110" s="230"/>
      <c r="L110" s="230"/>
      <c r="M110" s="230"/>
      <c r="N110" s="230"/>
      <c r="O110" s="231"/>
    </row>
    <row r="111" spans="1:16" x14ac:dyDescent="0.25">
      <c r="A111" s="232"/>
      <c r="B111" s="233"/>
      <c r="C111" s="233"/>
      <c r="D111" s="233"/>
      <c r="E111" s="233"/>
      <c r="F111" s="233"/>
      <c r="G111" s="233"/>
      <c r="H111" s="233"/>
      <c r="I111" s="233"/>
      <c r="J111" s="233"/>
      <c r="K111" s="233"/>
      <c r="L111" s="233"/>
      <c r="M111" s="233"/>
      <c r="N111" s="233"/>
      <c r="O111" s="234"/>
    </row>
    <row r="112" spans="1:16" s="1" customFormat="1" ht="26.25" customHeight="1" x14ac:dyDescent="0.25">
      <c r="I112" s="239" t="s">
        <v>9</v>
      </c>
      <c r="J112" s="24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+IF(AND(K114&gt;0,O114="Ejecución"),(K114/877802)*Tabla289[[#This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7"/>
      <c r="L115" s="101" t="str">
        <f>+IF(AND(K115&gt;0,O115="Ejecución"),(K115/877802)*Tabla289[[#This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7"/>
      <c r="L116" s="101" t="str">
        <f>+IF(AND(K116&gt;0,O116="Ejecución"),(K116/877802)*Tabla289[[#This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7"/>
      <c r="L117" s="101" t="str">
        <f>+IF(AND(K117&gt;0,O117="Ejecución"),(K117/877802)*Tabla289[[#This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7"/>
      <c r="L118" s="101" t="str">
        <f>+IF(AND(K118&gt;0,O118="Ejecución"),(K118/877802)*Tabla289[[#This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7"/>
      <c r="L119" s="101" t="str">
        <f>+IF(AND(K119&gt;0,O119="Ejecución"),(K119/877802)*Tabla289[[#This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7"/>
      <c r="L120" s="101" t="str">
        <f>+IF(AND(K120&gt;0,O120="Ejecución"),(K120/877802)*Tabla289[[#This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7"/>
      <c r="L121" s="101" t="str">
        <f>+IF(AND(K121&gt;0,O121="Ejecución"),(K121/877802)*Tabla289[[#This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7"/>
      <c r="L122" s="101" t="str">
        <f>+IF(AND(K122&gt;0,O122="Ejecución"),(K122/877802)*Tabla289[[#This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7"/>
      <c r="L123" s="101" t="str">
        <f>+IF(AND(K123&gt;0,O123="Ejecución"),(K123/877802)*Tabla289[[#This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7"/>
      <c r="L124" s="101" t="str">
        <f>+IF(AND(K124&gt;0,O124="Ejecución"),(K124/877802)*Tabla289[[#This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7"/>
      <c r="L125" s="101" t="str">
        <f>+IF(AND(K125&gt;0,O125="Ejecución"),(K125/877802)*Tabla289[[#This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7"/>
      <c r="L126" s="101" t="str">
        <f>+IF(AND(K126&gt;0,O126="Ejecución"),(K126/877802)*Tabla289[[#This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7"/>
      <c r="L127" s="101" t="str">
        <f>+IF(AND(K127&gt;0,O127="Ejecución"),(K127/877802)*Tabla289[[#This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7"/>
      <c r="L128" s="101" t="str">
        <f>+IF(AND(K128&gt;0,O128="Ejecución"),(K128/877802)*Tabla289[[#This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7"/>
      <c r="L129" s="101" t="str">
        <f>+IF(AND(K129&gt;0,O129="Ejecución"),(K129/877802)*Tabla289[[#This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7"/>
      <c r="L130" s="101" t="str">
        <f>+IF(AND(K130&gt;0,O130="Ejecución"),(K130/877802)*Tabla289[[#This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7"/>
      <c r="L131" s="101" t="str">
        <f>+IF(AND(K131&gt;0,O131="Ejecución"),(K131/877802)*Tabla289[[#This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7"/>
      <c r="L132" s="101" t="str">
        <f>+IF(AND(K132&gt;0,O132="Ejecución"),(K132/877802)*Tabla289[[#This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7"/>
      <c r="L133" s="101" t="str">
        <f>+IF(AND(K133&gt;0,O133="Ejecución"),(K133/877802)*Tabla289[[#This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7"/>
      <c r="L134" s="101" t="str">
        <f>+IF(AND(K134&gt;0,O134="Ejecución"),(K134/877802)*Tabla289[[#This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7"/>
      <c r="L135" s="101" t="str">
        <f>+IF(AND(K135&gt;0,O135="Ejecución"),(K135/877802)*Tabla289[[#This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7"/>
      <c r="L136" s="101" t="str">
        <f>+IF(AND(K136&gt;0,O136="Ejecución"),(K136/877802)*Tabla289[[#This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7"/>
      <c r="L137" s="101" t="str">
        <f>+IF(AND(K137&gt;0,O137="Ejecución"),(K137/877802)*Tabla289[[#This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7"/>
      <c r="L138" s="101" t="str">
        <f>+IF(AND(K138&gt;0,O138="Ejecución"),(K138/877802)*Tabla289[[#This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7"/>
      <c r="L139" s="101" t="str">
        <f>+IF(AND(K139&gt;0,O139="Ejecución"),(K139/877802)*Tabla289[[#This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7"/>
      <c r="L140" s="101" t="str">
        <f>+IF(AND(K140&gt;0,O140="Ejecución"),(K140/877802)*Tabla289[[#This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7"/>
      <c r="L141" s="101" t="str">
        <f>+IF(AND(K141&gt;0,O141="Ejecución"),(K141/877802)*Tabla289[[#This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7"/>
      <c r="L142" s="101" t="str">
        <f>+IF(AND(K142&gt;0,O142="Ejecución"),(K142/877802)*Tabla289[[#This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7"/>
      <c r="L143" s="101" t="str">
        <f>+IF(AND(K143&gt;0,O143="Ejecución"),(K143/877802)*Tabla289[[#This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7"/>
      <c r="L144" s="101" t="str">
        <f>+IF(AND(K144&gt;0,O144="Ejecución"),(K144/877802)*Tabla289[[#This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7"/>
      <c r="L145" s="101" t="str">
        <f>+IF(AND(K145&gt;0,O145="Ejecución"),(K145/877802)*Tabla289[[#This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7"/>
      <c r="L146" s="101" t="str">
        <f>+IF(AND(K146&gt;0,O146="Ejecución"),(K146/877802)*Tabla289[[#This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7"/>
      <c r="L147" s="101" t="str">
        <f>+IF(AND(K147&gt;0,O147="Ejecución"),(K147/877802)*Tabla289[[#This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7"/>
      <c r="L148" s="101" t="str">
        <f>+IF(AND(K148&gt;0,O148="Ejecución"),(K148/877802)*Tabla289[[#This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7"/>
      <c r="L149" s="101" t="str">
        <f>+IF(AND(K149&gt;0,O149="Ejecución"),(K149/877802)*Tabla289[[#This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7"/>
      <c r="L150" s="101" t="str">
        <f>+IF(AND(K150&gt;0,O150="Ejecución"),(K150/877802)*Tabla289[[#This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7"/>
      <c r="L151" s="101" t="str">
        <f>+IF(AND(K151&gt;0,O151="Ejecución"),(K151/877802)*Tabla289[[#This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7"/>
      <c r="L152" s="101" t="str">
        <f>+IF(AND(K152&gt;0,O152="Ejecución"),(K152/877802)*Tabla289[[#This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7"/>
      <c r="L153" s="101" t="str">
        <f>+IF(AND(K153&gt;0,O153="Ejecución"),(K153/877802)*Tabla289[[#This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7"/>
      <c r="L154" s="101" t="str">
        <f>+IF(AND(K154&gt;0,O154="Ejecución"),(K154/877802)*Tabla289[[#This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7"/>
      <c r="L155" s="101" t="str">
        <f>+IF(AND(K155&gt;0,O155="Ejecución"),(K155/877802)*Tabla289[[#This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7"/>
      <c r="L156" s="101" t="str">
        <f>+IF(AND(K156&gt;0,O156="Ejecución"),(K156/877802)*Tabla289[[#This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7"/>
      <c r="L157" s="101" t="str">
        <f>+IF(AND(K157&gt;0,O157="Ejecución"),(K157/877802)*Tabla289[[#This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7"/>
      <c r="L158" s="101" t="str">
        <f>+IF(AND(K158&gt;0,O158="Ejecución"),(K158/877802)*Tabla289[[#This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7"/>
      <c r="L159" s="101" t="str">
        <f>+IF(AND(K159&gt;0,O159="Ejecución"),(K159/877802)*Tabla289[[#This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7"/>
      <c r="L160" s="101" t="str">
        <f>+IF(AND(K160&gt;0,O160="Ejecución"),(K160/877802)*Tabla289[[#This Row],[% participación]],IF(AND(K160&gt;0,O160&lt;&gt;"Ejecución"),"-",""))</f>
        <v/>
      </c>
      <c r="M160" s="118"/>
      <c r="N160" s="173" t="str">
        <f t="shared" si="4"/>
        <v/>
      </c>
      <c r="O160" s="169" t="s">
        <v>1150</v>
      </c>
      <c r="P160" s="80"/>
    </row>
    <row r="161" spans="1:28" ht="23.1" customHeight="1" thickBot="1" x14ac:dyDescent="0.3">
      <c r="O161" s="177" t="str">
        <f>HYPERLINK("#Integrante_4!A1","INICIO")</f>
        <v>INICIO</v>
      </c>
    </row>
    <row r="162" spans="1:28" s="19" customFormat="1" ht="31.5" customHeight="1" thickBot="1" x14ac:dyDescent="0.3">
      <c r="A162" s="222" t="s">
        <v>13</v>
      </c>
      <c r="B162" s="223"/>
      <c r="C162" s="223"/>
      <c r="D162" s="223"/>
      <c r="E162" s="224"/>
      <c r="F162" s="223" t="s">
        <v>15</v>
      </c>
      <c r="G162" s="223"/>
      <c r="H162" s="223"/>
      <c r="I162" s="222" t="s">
        <v>16</v>
      </c>
      <c r="J162" s="223"/>
      <c r="K162" s="223"/>
      <c r="L162" s="223"/>
      <c r="M162" s="223"/>
      <c r="N162" s="223"/>
      <c r="O162" s="224"/>
      <c r="P162" s="77"/>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51" t="s">
        <v>2618</v>
      </c>
      <c r="C165" s="251"/>
      <c r="D165" s="251"/>
      <c r="E165" s="8"/>
      <c r="F165" s="5"/>
      <c r="G165" s="252" t="s">
        <v>2618</v>
      </c>
      <c r="H165" s="252"/>
      <c r="I165" s="253" t="s">
        <v>1164</v>
      </c>
      <c r="J165" s="254"/>
      <c r="K165" s="254"/>
      <c r="L165" s="254"/>
      <c r="M165" s="254"/>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55" t="s">
        <v>2648</v>
      </c>
      <c r="J167" s="256"/>
      <c r="K167" s="256"/>
      <c r="L167" s="256"/>
      <c r="M167" s="256"/>
      <c r="N167" s="256"/>
      <c r="O167" s="257"/>
      <c r="U167" s="51"/>
    </row>
    <row r="168" spans="1:28" x14ac:dyDescent="0.25">
      <c r="A168" s="9"/>
      <c r="B168" s="225" t="s">
        <v>2662</v>
      </c>
      <c r="C168" s="225"/>
      <c r="D168" s="225"/>
      <c r="E168" s="8"/>
      <c r="F168" s="5"/>
      <c r="H168" s="82" t="s">
        <v>2661</v>
      </c>
      <c r="I168" s="255"/>
      <c r="J168" s="256"/>
      <c r="K168" s="256"/>
      <c r="L168" s="256"/>
      <c r="M168" s="256"/>
      <c r="N168" s="256"/>
      <c r="O168" s="25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22" t="s">
        <v>2677</v>
      </c>
      <c r="B172" s="223"/>
      <c r="C172" s="223"/>
      <c r="D172" s="223"/>
      <c r="E172" s="223"/>
      <c r="F172" s="223"/>
      <c r="G172" s="223"/>
      <c r="H172" s="223"/>
      <c r="I172" s="223"/>
      <c r="J172" s="223"/>
      <c r="K172" s="223"/>
      <c r="L172" s="223"/>
      <c r="M172" s="223"/>
      <c r="N172" s="223"/>
      <c r="O172" s="224"/>
      <c r="P172" s="77"/>
    </row>
    <row r="173" spans="1:28" ht="15" customHeight="1" x14ac:dyDescent="0.25">
      <c r="A173" s="241" t="s">
        <v>2676</v>
      </c>
      <c r="B173" s="242"/>
      <c r="C173" s="242"/>
      <c r="D173" s="242"/>
      <c r="E173" s="242"/>
      <c r="F173" s="242"/>
      <c r="G173" s="242"/>
      <c r="H173" s="242"/>
      <c r="I173" s="242"/>
      <c r="J173" s="242"/>
      <c r="K173" s="242"/>
      <c r="L173" s="242"/>
      <c r="M173" s="242"/>
      <c r="N173" s="242"/>
      <c r="O173" s="243"/>
    </row>
    <row r="174" spans="1:28" ht="24" thickBot="1" x14ac:dyDescent="0.3">
      <c r="A174" s="244"/>
      <c r="B174" s="245"/>
      <c r="C174" s="245"/>
      <c r="D174" s="245"/>
      <c r="E174" s="245"/>
      <c r="F174" s="245"/>
      <c r="G174" s="245"/>
      <c r="H174" s="245"/>
      <c r="I174" s="245"/>
      <c r="J174" s="245"/>
      <c r="K174" s="245"/>
      <c r="L174" s="245"/>
      <c r="M174" s="245"/>
      <c r="N174" s="245"/>
      <c r="O174" s="24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2670</v>
      </c>
      <c r="C176" s="211"/>
      <c r="D176" s="211"/>
      <c r="E176" s="211"/>
      <c r="F176" s="211"/>
      <c r="G176" s="211"/>
      <c r="H176" s="20"/>
      <c r="I176" s="218" t="s">
        <v>2674</v>
      </c>
      <c r="J176" s="219"/>
      <c r="K176" s="219"/>
      <c r="L176" s="219"/>
      <c r="M176" s="219"/>
      <c r="O176" s="177" t="str">
        <f>HYPERLINK("#Integrante_4!A1","INICIO")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2620</v>
      </c>
      <c r="F177" s="219"/>
      <c r="G177" s="220"/>
      <c r="H177" s="5"/>
      <c r="I177" s="212" t="s">
        <v>17</v>
      </c>
      <c r="J177" s="213"/>
      <c r="K177" s="213"/>
      <c r="L177" s="214"/>
      <c r="M177" s="272" t="s">
        <v>2679</v>
      </c>
      <c r="O177" s="8"/>
      <c r="Q177" s="19"/>
      <c r="R177" s="156"/>
      <c r="S177" s="19"/>
      <c r="T177" s="19"/>
      <c r="U177" s="19"/>
      <c r="V177" s="19"/>
      <c r="W177" s="19"/>
      <c r="X177" s="19"/>
      <c r="Y177" s="19"/>
      <c r="Z177" s="19"/>
      <c r="AA177" s="19"/>
      <c r="AB177" s="19"/>
    </row>
    <row r="178" spans="1:28" ht="23.25" x14ac:dyDescent="0.25">
      <c r="A178" s="9"/>
      <c r="B178" s="215"/>
      <c r="C178" s="216"/>
      <c r="D178" s="217"/>
      <c r="E178" s="156" t="s">
        <v>2621</v>
      </c>
      <c r="F178" s="156" t="s">
        <v>2622</v>
      </c>
      <c r="G178" s="156" t="s">
        <v>2623</v>
      </c>
      <c r="H178" s="5"/>
      <c r="I178" s="215"/>
      <c r="J178" s="216"/>
      <c r="K178" s="216"/>
      <c r="L178" s="217"/>
      <c r="M178" s="273"/>
      <c r="O178" s="8"/>
      <c r="Q178" s="19"/>
      <c r="R178" s="156" t="s">
        <v>2623</v>
      </c>
      <c r="S178" s="19"/>
      <c r="T178" s="19"/>
      <c r="U178" s="19"/>
      <c r="V178" s="19"/>
      <c r="W178" s="19"/>
      <c r="X178" s="19"/>
      <c r="Y178" s="19"/>
      <c r="Z178" s="19"/>
      <c r="AA178" s="19"/>
      <c r="AB178" s="19"/>
    </row>
    <row r="179" spans="1:28" ht="23.25" x14ac:dyDescent="0.25">
      <c r="A179" s="9"/>
      <c r="B179" s="264" t="s">
        <v>2670</v>
      </c>
      <c r="C179" s="264"/>
      <c r="D179" s="264"/>
      <c r="E179" s="24">
        <v>0.02</v>
      </c>
      <c r="F179" s="170"/>
      <c r="G179" s="171" t="str">
        <f>IF(F179&gt;0,SUM(E179+F179),"")</f>
        <v/>
      </c>
      <c r="H179" s="5"/>
      <c r="I179" s="261" t="s">
        <v>2674</v>
      </c>
      <c r="J179" s="262"/>
      <c r="K179" s="262"/>
      <c r="L179" s="263"/>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64" t="s">
        <v>1165</v>
      </c>
      <c r="C180" s="264"/>
      <c r="D180" s="264"/>
      <c r="E180" s="24">
        <v>0.02</v>
      </c>
      <c r="F180" s="68"/>
      <c r="G180" s="155" t="str">
        <f>IF(F180&gt;0,SUM(E180+F180),"")</f>
        <v/>
      </c>
      <c r="H180" s="5"/>
      <c r="I180" s="261" t="s">
        <v>1169</v>
      </c>
      <c r="J180" s="262"/>
      <c r="K180" s="263"/>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264" t="s">
        <v>1166</v>
      </c>
      <c r="C181" s="264"/>
      <c r="D181" s="264"/>
      <c r="E181" s="24">
        <v>0.02</v>
      </c>
      <c r="F181" s="68"/>
      <c r="G181" s="155" t="str">
        <f>IF(F181&gt;0,SUM(E181+F181),"")</f>
        <v/>
      </c>
      <c r="H181" s="5"/>
      <c r="I181" s="261" t="s">
        <v>1170</v>
      </c>
      <c r="J181" s="262"/>
      <c r="K181" s="263"/>
      <c r="L181" s="24">
        <v>0.02</v>
      </c>
      <c r="M181" s="68"/>
      <c r="N181" s="155" t="str">
        <f>IF(M181&gt;0,SUM(L181+M181),"")</f>
        <v/>
      </c>
      <c r="O181" s="8"/>
      <c r="Q181" s="19"/>
      <c r="R181" s="19"/>
      <c r="S181" s="19"/>
      <c r="T181" s="19"/>
      <c r="U181" s="19"/>
      <c r="V181" s="19"/>
      <c r="W181" s="19"/>
      <c r="X181" s="19"/>
      <c r="Y181" s="19"/>
      <c r="Z181" s="19"/>
      <c r="AA181" s="19"/>
      <c r="AB181" s="19"/>
    </row>
    <row r="182" spans="1:28" ht="23.25" hidden="1" x14ac:dyDescent="0.25">
      <c r="A182" s="9"/>
      <c r="B182" s="264" t="s">
        <v>1167</v>
      </c>
      <c r="C182" s="264"/>
      <c r="D182" s="264"/>
      <c r="E182" s="24">
        <v>0.03</v>
      </c>
      <c r="F182" s="68"/>
      <c r="G182" s="155" t="str">
        <f>IF(F182&gt;0,SUM(E182+F182),"")</f>
        <v/>
      </c>
      <c r="H182" s="5"/>
      <c r="I182" s="261" t="s">
        <v>1171</v>
      </c>
      <c r="J182" s="262"/>
      <c r="K182" s="263"/>
      <c r="L182" s="24">
        <v>0.02</v>
      </c>
      <c r="M182" s="68"/>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61" t="s">
        <v>1172</v>
      </c>
      <c r="J183" s="262"/>
      <c r="K183" s="263"/>
      <c r="L183" s="24">
        <v>0.02</v>
      </c>
      <c r="M183" s="68"/>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65" t="s">
        <v>2633</v>
      </c>
      <c r="L185" s="265"/>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22" t="s">
        <v>18</v>
      </c>
      <c r="B188" s="223"/>
      <c r="C188" s="223"/>
      <c r="D188" s="223"/>
      <c r="E188" s="223"/>
      <c r="F188" s="223"/>
      <c r="G188" s="223"/>
      <c r="H188" s="223"/>
      <c r="I188" s="223"/>
      <c r="J188" s="223"/>
      <c r="K188" s="223"/>
      <c r="L188" s="223"/>
      <c r="M188" s="223"/>
      <c r="N188" s="223"/>
      <c r="O188" s="224"/>
      <c r="P188" s="77"/>
    </row>
    <row r="189" spans="1:28" ht="15" customHeight="1" x14ac:dyDescent="0.25">
      <c r="A189" s="241" t="s">
        <v>19</v>
      </c>
      <c r="B189" s="242"/>
      <c r="C189" s="242"/>
      <c r="D189" s="242"/>
      <c r="E189" s="242"/>
      <c r="F189" s="242"/>
      <c r="G189" s="242"/>
      <c r="H189" s="242"/>
      <c r="I189" s="242"/>
      <c r="J189" s="242"/>
      <c r="K189" s="242"/>
      <c r="L189" s="242"/>
      <c r="M189" s="242"/>
      <c r="N189" s="242"/>
      <c r="O189" s="243"/>
    </row>
    <row r="190" spans="1:28" ht="15.75" thickBot="1" x14ac:dyDescent="0.3">
      <c r="A190" s="244"/>
      <c r="B190" s="245"/>
      <c r="C190" s="245"/>
      <c r="D190" s="245"/>
      <c r="E190" s="245"/>
      <c r="F190" s="245"/>
      <c r="G190" s="245"/>
      <c r="H190" s="245"/>
      <c r="I190" s="245"/>
      <c r="J190" s="245"/>
      <c r="K190" s="245"/>
      <c r="L190" s="245"/>
      <c r="M190" s="245"/>
      <c r="N190" s="245"/>
      <c r="O190" s="24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22" t="s">
        <v>29</v>
      </c>
      <c r="B197" s="223"/>
      <c r="C197" s="223"/>
      <c r="D197" s="223"/>
      <c r="E197" s="223"/>
      <c r="F197" s="223"/>
      <c r="G197" s="223"/>
      <c r="H197" s="223"/>
      <c r="I197" s="223"/>
      <c r="J197" s="223"/>
      <c r="K197" s="223"/>
      <c r="L197" s="223"/>
      <c r="M197" s="223"/>
      <c r="N197" s="223"/>
      <c r="O197" s="224"/>
      <c r="P197" s="77"/>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60" t="s">
        <v>2663</v>
      </c>
      <c r="C199" s="260"/>
      <c r="D199" s="260"/>
      <c r="E199" s="260"/>
      <c r="F199" s="260"/>
      <c r="G199" s="260"/>
      <c r="H199" s="260"/>
      <c r="I199" s="260"/>
      <c r="J199" s="260"/>
      <c r="K199" s="260"/>
      <c r="L199" s="260"/>
      <c r="M199" s="260"/>
      <c r="N199" s="260"/>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74" t="s">
        <v>2658</v>
      </c>
      <c r="D2" s="275"/>
      <c r="E2" s="275"/>
      <c r="F2" s="275"/>
      <c r="G2" s="275"/>
      <c r="H2" s="275"/>
      <c r="I2" s="275"/>
      <c r="J2" s="275"/>
      <c r="K2" s="275"/>
      <c r="L2" s="282" t="s">
        <v>2645</v>
      </c>
      <c r="M2" s="282"/>
      <c r="N2" s="287" t="s">
        <v>2646</v>
      </c>
      <c r="O2" s="288"/>
    </row>
    <row r="3" spans="1:20" ht="33" customHeight="1" x14ac:dyDescent="0.25">
      <c r="A3" s="9"/>
      <c r="B3" s="8"/>
      <c r="C3" s="276"/>
      <c r="D3" s="277"/>
      <c r="E3" s="277"/>
      <c r="F3" s="277"/>
      <c r="G3" s="277"/>
      <c r="H3" s="277"/>
      <c r="I3" s="277"/>
      <c r="J3" s="277"/>
      <c r="K3" s="277"/>
      <c r="L3" s="289" t="s">
        <v>1</v>
      </c>
      <c r="M3" s="289"/>
      <c r="N3" s="289" t="s">
        <v>2647</v>
      </c>
      <c r="O3" s="291"/>
    </row>
    <row r="4" spans="1:20" ht="24.75" customHeight="1" thickBot="1" x14ac:dyDescent="0.3">
      <c r="A4" s="10"/>
      <c r="B4" s="12"/>
      <c r="C4" s="278"/>
      <c r="D4" s="279"/>
      <c r="E4" s="279"/>
      <c r="F4" s="279"/>
      <c r="G4" s="279"/>
      <c r="H4" s="279"/>
      <c r="I4" s="279"/>
      <c r="J4" s="279"/>
      <c r="K4" s="279"/>
      <c r="L4" s="258" t="s">
        <v>0</v>
      </c>
      <c r="M4" s="258"/>
      <c r="N4" s="258"/>
      <c r="O4" s="259"/>
      <c r="P4" s="163">
        <f ca="1">NOW()</f>
        <v>44194.47791134259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2643</v>
      </c>
      <c r="B6" s="223"/>
      <c r="C6" s="223"/>
      <c r="D6" s="223"/>
      <c r="E6" s="223"/>
      <c r="F6" s="223"/>
      <c r="G6" s="223"/>
      <c r="H6" s="223"/>
      <c r="I6" s="223"/>
      <c r="J6" s="223"/>
      <c r="K6" s="223"/>
      <c r="L6" s="223"/>
      <c r="M6" s="223"/>
      <c r="N6" s="223"/>
      <c r="O6" s="22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83" t="str">
        <f>HYPERLINK("#Integrante_5!A109","CAPACIDAD RESIDUAL")</f>
        <v>CAPACIDAD RESIDUAL</v>
      </c>
      <c r="F8" s="284"/>
      <c r="G8" s="28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83" t="str">
        <f>HYPERLINK("#Integrante_5!A162","TALENTO HUMANO")</f>
        <v>TALENTO HUMANO</v>
      </c>
      <c r="F9" s="284"/>
      <c r="G9" s="28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83" t="str">
        <f>HYPERLINK("#Integrante_5!F162","INFRAESTRUCTURA")</f>
        <v>INFRAESTRUCTURA</v>
      </c>
      <c r="F10" s="284"/>
      <c r="G10" s="28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80" t="s">
        <v>8</v>
      </c>
      <c r="M15" s="280"/>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86"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86"/>
      <c r="I20" s="141"/>
      <c r="J20" s="142"/>
      <c r="K20" s="143"/>
      <c r="L20" s="144"/>
      <c r="M20" s="144"/>
      <c r="N20" s="127">
        <f>+(M20-L20)/30</f>
        <v>0</v>
      </c>
      <c r="O20" s="130"/>
      <c r="U20" s="126"/>
      <c r="V20" s="106">
        <f ca="1">NOW()</f>
        <v>44194.47791134259</v>
      </c>
      <c r="W20" s="106">
        <f ca="1">NOW()</f>
        <v>44194.47791134259</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51" t="s">
        <v>2</v>
      </c>
      <c r="C37" s="251"/>
      <c r="D37" s="251"/>
      <c r="E37" s="251"/>
      <c r="F37" s="251"/>
      <c r="G37" s="5"/>
      <c r="H37" s="121"/>
      <c r="I37" s="122"/>
      <c r="J37" s="122"/>
      <c r="K37" s="122"/>
      <c r="L37" s="122"/>
      <c r="M37" s="122"/>
      <c r="N37" s="122"/>
      <c r="O37" s="123"/>
    </row>
    <row r="38" spans="1:16" ht="21" customHeight="1" x14ac:dyDescent="0.25">
      <c r="A38" s="9"/>
      <c r="B38" s="281" t="e">
        <f>VLOOKUP(B20,EAS!A2:B1439,2,0)</f>
        <v>#N/A</v>
      </c>
      <c r="C38" s="281"/>
      <c r="D38" s="281"/>
      <c r="E38" s="281"/>
      <c r="F38" s="281"/>
      <c r="G38" s="5"/>
      <c r="H38" s="124"/>
      <c r="I38" s="290" t="s">
        <v>7</v>
      </c>
      <c r="J38" s="290"/>
      <c r="K38" s="290"/>
      <c r="L38" s="290"/>
      <c r="M38" s="290"/>
      <c r="N38" s="290"/>
      <c r="O38" s="125"/>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7"/>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7"/>
    </row>
    <row r="44" spans="1:16" ht="15" customHeight="1" x14ac:dyDescent="0.25">
      <c r="A44" s="229" t="s">
        <v>2659</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HYPERLINK("#Integrante_5!A1","INICIO")</f>
        <v>INICIO</v>
      </c>
    </row>
    <row r="109" spans="1:16" s="19" customFormat="1" ht="31.5" customHeight="1" thickBot="1" x14ac:dyDescent="0.3">
      <c r="A109" s="226" t="s">
        <v>2638</v>
      </c>
      <c r="B109" s="227"/>
      <c r="C109" s="227"/>
      <c r="D109" s="227"/>
      <c r="E109" s="227"/>
      <c r="F109" s="227"/>
      <c r="G109" s="227"/>
      <c r="H109" s="227"/>
      <c r="I109" s="227"/>
      <c r="J109" s="227"/>
      <c r="K109" s="227"/>
      <c r="L109" s="227"/>
      <c r="M109" s="227"/>
      <c r="N109" s="227"/>
      <c r="O109" s="228"/>
      <c r="P109" s="77"/>
    </row>
    <row r="110" spans="1:16" ht="15" customHeight="1" x14ac:dyDescent="0.25">
      <c r="A110" s="229" t="s">
        <v>2660</v>
      </c>
      <c r="B110" s="230"/>
      <c r="C110" s="230"/>
      <c r="D110" s="230"/>
      <c r="E110" s="230"/>
      <c r="F110" s="230"/>
      <c r="G110" s="230"/>
      <c r="H110" s="230"/>
      <c r="I110" s="230"/>
      <c r="J110" s="230"/>
      <c r="K110" s="230"/>
      <c r="L110" s="230"/>
      <c r="M110" s="230"/>
      <c r="N110" s="230"/>
      <c r="O110" s="231"/>
    </row>
    <row r="111" spans="1:16" x14ac:dyDescent="0.25">
      <c r="A111" s="232"/>
      <c r="B111" s="233"/>
      <c r="C111" s="233"/>
      <c r="D111" s="233"/>
      <c r="E111" s="233"/>
      <c r="F111" s="233"/>
      <c r="G111" s="233"/>
      <c r="H111" s="233"/>
      <c r="I111" s="233"/>
      <c r="J111" s="233"/>
      <c r="K111" s="233"/>
      <c r="L111" s="233"/>
      <c r="M111" s="233"/>
      <c r="N111" s="233"/>
      <c r="O111" s="234"/>
    </row>
    <row r="112" spans="1:16" s="1" customFormat="1" ht="26.25" customHeight="1" x14ac:dyDescent="0.25">
      <c r="I112" s="239" t="s">
        <v>9</v>
      </c>
      <c r="J112" s="24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+IF(AND(K114&gt;0,O114="Ejecución"),(K114/877802)*Tabla2812[[#This Row],[% participación]],IF(AND(K114&gt;0,O114&lt;&gt;"Ejecución"),"-",""))</f>
        <v/>
      </c>
      <c r="M114" s="118"/>
      <c r="N114" s="112" t="str">
        <f>+IF(M142="No",1,IF(M142="Si","Ingrese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7"/>
      <c r="L115" s="101" t="str">
        <f>+IF(AND(K115&gt;0,O115="Ejecución"),(K115/877802)*Tabla2812[[#This Row],[% participación]],IF(AND(K115&gt;0,O115&lt;&gt;"Ejecución"),"-",""))</f>
        <v/>
      </c>
      <c r="M115" s="118"/>
      <c r="N115" s="112" t="str">
        <f>+IF(M142="No",1,IF(M142="Si","Ingrese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7"/>
      <c r="L116" s="101" t="str">
        <f>+IF(AND(K116&gt;0,O116="Ejecución"),(K116/877802)*Tabla2812[[#This Row],[% participación]],IF(AND(K116&gt;0,O116&lt;&gt;"Ejecución"),"-",""))</f>
        <v/>
      </c>
      <c r="M116" s="118"/>
      <c r="N116" s="112"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7"/>
      <c r="L117" s="101" t="str">
        <f>+IF(AND(K117&gt;0,O117="Ejecución"),(K117/877802)*Tabla2812[[#This Row],[% participación]],IF(AND(K117&gt;0,O117&lt;&gt;"Ejecución"),"-",""))</f>
        <v/>
      </c>
      <c r="M117" s="118"/>
      <c r="N117" s="112"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7"/>
      <c r="L118" s="101" t="str">
        <f>+IF(AND(K118&gt;0,O118="Ejecución"),(K118/877802)*Tabla2812[[#This Row],[% participación]],IF(AND(K118&gt;0,O118&lt;&gt;"Ejecución"),"-",""))</f>
        <v/>
      </c>
      <c r="M118" s="118"/>
      <c r="N118" s="112"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7"/>
      <c r="L119" s="101" t="str">
        <f>+IF(AND(K119&gt;0,O119="Ejecución"),(K119/877802)*Tabla2812[[#This Row],[% participación]],IF(AND(K119&gt;0,O119&lt;&gt;"Ejecución"),"-",""))</f>
        <v/>
      </c>
      <c r="M119" s="118"/>
      <c r="N119" s="112"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7"/>
      <c r="L120" s="101" t="str">
        <f>+IF(AND(K120&gt;0,O120="Ejecución"),(K120/877802)*Tabla2812[[#This Row],[% participación]],IF(AND(K120&gt;0,O120&lt;&gt;"Ejecución"),"-",""))</f>
        <v/>
      </c>
      <c r="M120" s="118"/>
      <c r="N120" s="112"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7"/>
      <c r="L121" s="101" t="str">
        <f>+IF(AND(K121&gt;0,O121="Ejecución"),(K121/877802)*Tabla2812[[#This Row],[% participación]],IF(AND(K121&gt;0,O121&lt;&gt;"Ejecución"),"-",""))</f>
        <v/>
      </c>
      <c r="M121" s="118"/>
      <c r="N121" s="112"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7"/>
      <c r="L122" s="101" t="str">
        <f>+IF(AND(K122&gt;0,O122="Ejecución"),(K122/877802)*Tabla2812[[#This Row],[% participación]],IF(AND(K122&gt;0,O122&lt;&gt;"Ejecución"),"-",""))</f>
        <v/>
      </c>
      <c r="M122" s="118"/>
      <c r="N122" s="112"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7"/>
      <c r="L123" s="101" t="str">
        <f>+IF(AND(K123&gt;0,O123="Ejecución"),(K123/877802)*Tabla2812[[#This Row],[% participación]],IF(AND(K123&gt;0,O123&lt;&gt;"Ejecución"),"-",""))</f>
        <v/>
      </c>
      <c r="M123" s="118"/>
      <c r="N123" s="112"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7"/>
      <c r="L124" s="101" t="str">
        <f>+IF(AND(K124&gt;0,O124="Ejecución"),(K124/877802)*Tabla2812[[#This Row],[% participación]],IF(AND(K124&gt;0,O124&lt;&gt;"Ejecución"),"-",""))</f>
        <v/>
      </c>
      <c r="M124" s="118"/>
      <c r="N124" s="112"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7"/>
      <c r="L125" s="101" t="str">
        <f>+IF(AND(K125&gt;0,O125="Ejecución"),(K125/877802)*Tabla2812[[#This Row],[% participación]],IF(AND(K125&gt;0,O125&lt;&gt;"Ejecución"),"-",""))</f>
        <v/>
      </c>
      <c r="M125" s="118"/>
      <c r="N125" s="112"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7"/>
      <c r="L126" s="101" t="str">
        <f>+IF(AND(K126&gt;0,O126="Ejecución"),(K126/877802)*Tabla2812[[#This Row],[% participación]],IF(AND(K126&gt;0,O126&lt;&gt;"Ejecución"),"-",""))</f>
        <v/>
      </c>
      <c r="M126" s="118"/>
      <c r="N126" s="112"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7"/>
      <c r="L127" s="101" t="str">
        <f>+IF(AND(K127&gt;0,O127="Ejecución"),(K127/877802)*Tabla2812[[#This Row],[% participación]],IF(AND(K127&gt;0,O127&lt;&gt;"Ejecución"),"-",""))</f>
        <v/>
      </c>
      <c r="M127" s="118"/>
      <c r="N127" s="112"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7"/>
      <c r="L128" s="101" t="str">
        <f>+IF(AND(K128&gt;0,O128="Ejecución"),(K128/877802)*Tabla2812[[#This Row],[% participación]],IF(AND(K128&gt;0,O128&lt;&gt;"Ejecución"),"-",""))</f>
        <v/>
      </c>
      <c r="M128" s="118"/>
      <c r="N128" s="112"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7"/>
      <c r="L129" s="101" t="str">
        <f>+IF(AND(K129&gt;0,O129="Ejecución"),(K129/877802)*Tabla2812[[#This Row],[% participación]],IF(AND(K129&gt;0,O129&lt;&gt;"Ejecución"),"-",""))</f>
        <v/>
      </c>
      <c r="M129" s="118"/>
      <c r="N129" s="112"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7"/>
      <c r="L130" s="101" t="str">
        <f>+IF(AND(K130&gt;0,O130="Ejecución"),(K130/877802)*Tabla2812[[#This Row],[% participación]],IF(AND(K130&gt;0,O130&lt;&gt;"Ejecución"),"-",""))</f>
        <v/>
      </c>
      <c r="M130" s="118"/>
      <c r="N130" s="112"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7"/>
      <c r="L131" s="101" t="str">
        <f>+IF(AND(K131&gt;0,O131="Ejecución"),(K131/877802)*Tabla2812[[#This Row],[% participación]],IF(AND(K131&gt;0,O131&lt;&gt;"Ejecución"),"-",""))</f>
        <v/>
      </c>
      <c r="M131" s="118"/>
      <c r="N131" s="112"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7"/>
      <c r="L132" s="101" t="str">
        <f>+IF(AND(K132&gt;0,O132="Ejecución"),(K132/877802)*Tabla2812[[#This Row],[% participación]],IF(AND(K132&gt;0,O132&lt;&gt;"Ejecución"),"-",""))</f>
        <v/>
      </c>
      <c r="M132" s="118"/>
      <c r="N132" s="112"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7"/>
      <c r="L133" s="101" t="str">
        <f>+IF(AND(K133&gt;0,O133="Ejecución"),(K133/877802)*Tabla2812[[#This Row],[% participación]],IF(AND(K133&gt;0,O133&lt;&gt;"Ejecución"),"-",""))</f>
        <v/>
      </c>
      <c r="M133" s="118"/>
      <c r="N133" s="112"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7"/>
      <c r="L134" s="101" t="str">
        <f>+IF(AND(K134&gt;0,O134="Ejecución"),(K134/877802)*Tabla2812[[#This Row],[% participación]],IF(AND(K134&gt;0,O134&lt;&gt;"Ejecución"),"-",""))</f>
        <v/>
      </c>
      <c r="M134" s="118"/>
      <c r="N134" s="112"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7"/>
      <c r="L135" s="101" t="str">
        <f>+IF(AND(K135&gt;0,O135="Ejecución"),(K135/877802)*Tabla2812[[#This Row],[% participación]],IF(AND(K135&gt;0,O135&lt;&gt;"Ejecución"),"-",""))</f>
        <v/>
      </c>
      <c r="M135" s="118"/>
      <c r="N135" s="112"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7"/>
      <c r="L136" s="101" t="str">
        <f>+IF(AND(K136&gt;0,O136="Ejecución"),(K136/877802)*Tabla2812[[#This Row],[% participación]],IF(AND(K136&gt;0,O136&lt;&gt;"Ejecución"),"-",""))</f>
        <v/>
      </c>
      <c r="M136" s="118"/>
      <c r="N136" s="112"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7"/>
      <c r="L137" s="101" t="str">
        <f>+IF(AND(K137&gt;0,O137="Ejecución"),(K137/877802)*Tabla2812[[#This Row],[% participación]],IF(AND(K137&gt;0,O137&lt;&gt;"Ejecución"),"-",""))</f>
        <v/>
      </c>
      <c r="M137" s="118"/>
      <c r="N137" s="112"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7"/>
      <c r="L138" s="101" t="str">
        <f>+IF(AND(K138&gt;0,O138="Ejecución"),(K138/877802)*Tabla2812[[#This Row],[% participación]],IF(AND(K138&gt;0,O138&lt;&gt;"Ejecución"),"-",""))</f>
        <v/>
      </c>
      <c r="M138" s="118"/>
      <c r="N138" s="112"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7"/>
      <c r="L139" s="101" t="str">
        <f>+IF(AND(K139&gt;0,O139="Ejecución"),(K139/877802)*Tabla2812[[#This Row],[% participación]],IF(AND(K139&gt;0,O139&lt;&gt;"Ejecución"),"-",""))</f>
        <v/>
      </c>
      <c r="M139" s="118"/>
      <c r="N139" s="112"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7"/>
      <c r="L140" s="101" t="str">
        <f>+IF(AND(K140&gt;0,O140="Ejecución"),(K140/877802)*Tabla2812[[#This Row],[% participación]],IF(AND(K140&gt;0,O140&lt;&gt;"Ejecución"),"-",""))</f>
        <v/>
      </c>
      <c r="M140" s="118"/>
      <c r="N140" s="112"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7"/>
      <c r="L141" s="101" t="str">
        <f>+IF(AND(K141&gt;0,O141="Ejecución"),(K141/877802)*Tabla2812[[#This Row],[% participación]],IF(AND(K141&gt;0,O141&lt;&gt;"Ejecución"),"-",""))</f>
        <v/>
      </c>
      <c r="M141" s="118"/>
      <c r="N141" s="112"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7"/>
      <c r="L142" s="101" t="str">
        <f>+IF(AND(K142&gt;0,O142="Ejecución"),(K142/877802)*Tabla2812[[#This Row],[% participación]],IF(AND(K142&gt;0,O142&lt;&gt;"Ejecución"),"-",""))</f>
        <v/>
      </c>
      <c r="M142" s="118"/>
      <c r="N142" s="112"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7"/>
      <c r="L143" s="101" t="str">
        <f>+IF(AND(K143&gt;0,O143="Ejecución"),(K143/877802)*Tabla2812[[#This Row],[% participación]],IF(AND(K143&gt;0,O143&lt;&gt;"Ejecución"),"-",""))</f>
        <v/>
      </c>
      <c r="M143" s="118"/>
      <c r="N143" s="174" t="str">
        <f>+IF(M142="No",1,IF(M142="Si","Ingrese %",""))</f>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7"/>
      <c r="L144" s="101" t="str">
        <f>+IF(AND(K144&gt;0,O144="Ejecución"),(K144/877802)*Tabla2812[[#This Row],[% participación]],IF(AND(K144&gt;0,O144&lt;&gt;"Ejecución"),"-",""))</f>
        <v/>
      </c>
      <c r="M144" s="118"/>
      <c r="N144" s="112"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7"/>
      <c r="L145" s="101" t="str">
        <f>+IF(AND(K145&gt;0,O145="Ejecución"),(K145/877802)*Tabla2812[[#This Row],[% participación]],IF(AND(K145&gt;0,O145&lt;&gt;"Ejecución"),"-",""))</f>
        <v/>
      </c>
      <c r="M145" s="118"/>
      <c r="N145" s="112"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7"/>
      <c r="L146" s="101" t="str">
        <f>+IF(AND(K146&gt;0,O146="Ejecución"),(K146/877802)*Tabla2812[[#This Row],[% participación]],IF(AND(K146&gt;0,O146&lt;&gt;"Ejecución"),"-",""))</f>
        <v/>
      </c>
      <c r="M146" s="118"/>
      <c r="N146" s="112"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7"/>
      <c r="L147" s="101" t="str">
        <f>+IF(AND(K147&gt;0,O147="Ejecución"),(K147/877802)*Tabla2812[[#This Row],[% participación]],IF(AND(K147&gt;0,O147&lt;&gt;"Ejecución"),"-",""))</f>
        <v/>
      </c>
      <c r="M147" s="118"/>
      <c r="N147" s="112"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7"/>
      <c r="L148" s="101" t="str">
        <f>+IF(AND(K148&gt;0,O148="Ejecución"),(K148/877802)*Tabla2812[[#This Row],[% participación]],IF(AND(K148&gt;0,O148&lt;&gt;"Ejecución"),"-",""))</f>
        <v/>
      </c>
      <c r="M148" s="118"/>
      <c r="N148" s="112"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7"/>
      <c r="L149" s="101" t="str">
        <f>+IF(AND(K149&gt;0,O149="Ejecución"),(K149/877802)*Tabla2812[[#This Row],[% participación]],IF(AND(K149&gt;0,O149&lt;&gt;"Ejecución"),"-",""))</f>
        <v/>
      </c>
      <c r="M149" s="118"/>
      <c r="N149" s="112"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7"/>
      <c r="L150" s="101" t="str">
        <f>+IF(AND(K150&gt;0,O150="Ejecución"),(K150/877802)*Tabla2812[[#This Row],[% participación]],IF(AND(K150&gt;0,O150&lt;&gt;"Ejecución"),"-",""))</f>
        <v/>
      </c>
      <c r="M150" s="118"/>
      <c r="N150" s="112"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7"/>
      <c r="L151" s="101" t="str">
        <f>+IF(AND(K151&gt;0,O151="Ejecución"),(K151/877802)*Tabla2812[[#This Row],[% participación]],IF(AND(K151&gt;0,O151&lt;&gt;"Ejecución"),"-",""))</f>
        <v/>
      </c>
      <c r="M151" s="118"/>
      <c r="N151" s="112"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7"/>
      <c r="L152" s="101" t="str">
        <f>+IF(AND(K152&gt;0,O152="Ejecución"),(K152/877802)*Tabla2812[[#This Row],[% participación]],IF(AND(K152&gt;0,O152&lt;&gt;"Ejecución"),"-",""))</f>
        <v/>
      </c>
      <c r="M152" s="118"/>
      <c r="N152" s="112"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7"/>
      <c r="L153" s="101" t="str">
        <f>+IF(AND(K153&gt;0,O153="Ejecución"),(K153/877802)*Tabla2812[[#This Row],[% participación]],IF(AND(K153&gt;0,O153&lt;&gt;"Ejecución"),"-",""))</f>
        <v/>
      </c>
      <c r="M153" s="118"/>
      <c r="N153" s="112"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7"/>
      <c r="L154" s="101" t="str">
        <f>+IF(AND(K154&gt;0,O154="Ejecución"),(K154/877802)*Tabla2812[[#This Row],[% participación]],IF(AND(K154&gt;0,O154&lt;&gt;"Ejecución"),"-",""))</f>
        <v/>
      </c>
      <c r="M154" s="118"/>
      <c r="N154" s="112"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7"/>
      <c r="L155" s="101" t="str">
        <f>+IF(AND(K155&gt;0,O155="Ejecución"),(K155/877802)*Tabla2812[[#This Row],[% participación]],IF(AND(K155&gt;0,O155&lt;&gt;"Ejecución"),"-",""))</f>
        <v/>
      </c>
      <c r="M155" s="118"/>
      <c r="N155" s="112"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7"/>
      <c r="L156" s="101" t="str">
        <f>+IF(AND(K156&gt;0,O156="Ejecución"),(K156/877802)*Tabla2812[[#This Row],[% participación]],IF(AND(K156&gt;0,O156&lt;&gt;"Ejecución"),"-",""))</f>
        <v/>
      </c>
      <c r="M156" s="118"/>
      <c r="N156" s="112"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7"/>
      <c r="L157" s="101" t="str">
        <f>+IF(AND(K157&gt;0,O157="Ejecución"),(K157/877802)*Tabla2812[[#This Row],[% participación]],IF(AND(K157&gt;0,O157&lt;&gt;"Ejecución"),"-",""))</f>
        <v/>
      </c>
      <c r="M157" s="118"/>
      <c r="N157" s="112"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7"/>
      <c r="L158" s="101" t="str">
        <f>+IF(AND(K158&gt;0,O158="Ejecución"),(K158/877802)*Tabla2812[[#This Row],[% participación]],IF(AND(K158&gt;0,O158&lt;&gt;"Ejecución"),"-",""))</f>
        <v/>
      </c>
      <c r="M158" s="118"/>
      <c r="N158" s="112" t="str">
        <f t="shared" si="4"/>
        <v/>
      </c>
      <c r="O158" s="169" t="s">
        <v>1150</v>
      </c>
      <c r="P158" s="80"/>
    </row>
    <row r="159" spans="1:16" ht="23.1" customHeight="1" thickBot="1" x14ac:dyDescent="0.3">
      <c r="O159" s="177" t="str">
        <f>HYPERLINK("#Integrante_5!A1","INICIO")</f>
        <v>INICIO</v>
      </c>
    </row>
    <row r="160" spans="1:16" s="19" customFormat="1" ht="31.5" customHeight="1" thickBot="1" x14ac:dyDescent="0.3">
      <c r="A160" s="222" t="s">
        <v>13</v>
      </c>
      <c r="B160" s="223"/>
      <c r="C160" s="223"/>
      <c r="D160" s="223"/>
      <c r="E160" s="224"/>
      <c r="F160" s="223" t="s">
        <v>15</v>
      </c>
      <c r="G160" s="223"/>
      <c r="H160" s="223"/>
      <c r="I160" s="222" t="s">
        <v>16</v>
      </c>
      <c r="J160" s="223"/>
      <c r="K160" s="223"/>
      <c r="L160" s="223"/>
      <c r="M160" s="223"/>
      <c r="N160" s="223"/>
      <c r="O160" s="224"/>
      <c r="P160" s="77"/>
    </row>
    <row r="161" spans="1:28" ht="51.75" customHeight="1" x14ac:dyDescent="0.25">
      <c r="A161" s="247" t="s">
        <v>2664</v>
      </c>
      <c r="B161" s="248"/>
      <c r="C161" s="248"/>
      <c r="D161" s="248"/>
      <c r="E161" s="249"/>
      <c r="F161" s="250" t="s">
        <v>2665</v>
      </c>
      <c r="G161" s="250"/>
      <c r="H161" s="250"/>
      <c r="I161" s="247" t="s">
        <v>2635</v>
      </c>
      <c r="J161" s="248"/>
      <c r="K161" s="248"/>
      <c r="L161" s="248"/>
      <c r="M161" s="248"/>
      <c r="N161" s="248"/>
      <c r="O161" s="249"/>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51" t="s">
        <v>2618</v>
      </c>
      <c r="C163" s="251"/>
      <c r="D163" s="251"/>
      <c r="E163" s="8"/>
      <c r="F163" s="5"/>
      <c r="G163" s="252" t="s">
        <v>2618</v>
      </c>
      <c r="H163" s="252"/>
      <c r="I163" s="253" t="s">
        <v>1164</v>
      </c>
      <c r="J163" s="254"/>
      <c r="K163" s="254"/>
      <c r="L163" s="254"/>
      <c r="M163" s="254"/>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55" t="s">
        <v>2648</v>
      </c>
      <c r="J165" s="256"/>
      <c r="K165" s="256"/>
      <c r="L165" s="256"/>
      <c r="M165" s="256"/>
      <c r="N165" s="256"/>
      <c r="O165" s="257"/>
      <c r="U165" s="51"/>
    </row>
    <row r="166" spans="1:28" x14ac:dyDescent="0.25">
      <c r="A166" s="9"/>
      <c r="B166" s="225" t="s">
        <v>2662</v>
      </c>
      <c r="C166" s="225"/>
      <c r="D166" s="225"/>
      <c r="E166" s="8"/>
      <c r="F166" s="5"/>
      <c r="H166" s="82" t="s">
        <v>2661</v>
      </c>
      <c r="I166" s="255"/>
      <c r="J166" s="256"/>
      <c r="K166" s="256"/>
      <c r="L166" s="256"/>
      <c r="M166" s="256"/>
      <c r="N166" s="256"/>
      <c r="O166" s="25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22" t="s">
        <v>2677</v>
      </c>
      <c r="B170" s="223"/>
      <c r="C170" s="223"/>
      <c r="D170" s="223"/>
      <c r="E170" s="223"/>
      <c r="F170" s="223"/>
      <c r="G170" s="223"/>
      <c r="H170" s="223"/>
      <c r="I170" s="223"/>
      <c r="J170" s="223"/>
      <c r="K170" s="223"/>
      <c r="L170" s="223"/>
      <c r="M170" s="223"/>
      <c r="N170" s="223"/>
      <c r="O170" s="224"/>
      <c r="P170" s="77"/>
    </row>
    <row r="171" spans="1:28" ht="15" customHeight="1" x14ac:dyDescent="0.25">
      <c r="A171" s="241" t="s">
        <v>2676</v>
      </c>
      <c r="B171" s="242"/>
      <c r="C171" s="242"/>
      <c r="D171" s="242"/>
      <c r="E171" s="242"/>
      <c r="F171" s="242"/>
      <c r="G171" s="242"/>
      <c r="H171" s="242"/>
      <c r="I171" s="242"/>
      <c r="J171" s="242"/>
      <c r="K171" s="242"/>
      <c r="L171" s="242"/>
      <c r="M171" s="242"/>
      <c r="N171" s="242"/>
      <c r="O171" s="243"/>
    </row>
    <row r="172" spans="1:28" ht="24" thickBot="1" x14ac:dyDescent="0.3">
      <c r="A172" s="244"/>
      <c r="B172" s="245"/>
      <c r="C172" s="245"/>
      <c r="D172" s="245"/>
      <c r="E172" s="245"/>
      <c r="F172" s="245"/>
      <c r="G172" s="245"/>
      <c r="H172" s="245"/>
      <c r="I172" s="245"/>
      <c r="J172" s="245"/>
      <c r="K172" s="245"/>
      <c r="L172" s="245"/>
      <c r="M172" s="245"/>
      <c r="N172" s="245"/>
      <c r="O172" s="24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11" t="s">
        <v>2670</v>
      </c>
      <c r="C174" s="211"/>
      <c r="D174" s="211"/>
      <c r="E174" s="211"/>
      <c r="F174" s="211"/>
      <c r="G174" s="211"/>
      <c r="H174" s="20"/>
      <c r="I174" s="218" t="s">
        <v>2678</v>
      </c>
      <c r="J174" s="219"/>
      <c r="K174" s="219"/>
      <c r="L174" s="219"/>
      <c r="M174" s="219"/>
      <c r="O174" s="177" t="str">
        <f>HYPERLINK("#Integrante_5!A1","INICIO")</f>
        <v>INICIO</v>
      </c>
      <c r="Q174" s="19"/>
      <c r="R174" s="19"/>
      <c r="S174" s="19"/>
      <c r="T174" s="19"/>
      <c r="U174" s="19"/>
      <c r="V174" s="19"/>
      <c r="W174" s="19"/>
      <c r="X174" s="19"/>
      <c r="Y174" s="19"/>
      <c r="Z174" s="19"/>
      <c r="AA174" s="19"/>
      <c r="AB174" s="19"/>
    </row>
    <row r="175" spans="1:28" ht="23.25" x14ac:dyDescent="0.25">
      <c r="A175" s="9"/>
      <c r="B175" s="212" t="s">
        <v>17</v>
      </c>
      <c r="C175" s="213"/>
      <c r="D175" s="214"/>
      <c r="E175" s="218" t="s">
        <v>2620</v>
      </c>
      <c r="F175" s="219"/>
      <c r="G175" s="220"/>
      <c r="H175" s="5"/>
      <c r="I175" s="212" t="s">
        <v>17</v>
      </c>
      <c r="J175" s="213"/>
      <c r="K175" s="213"/>
      <c r="L175" s="214"/>
      <c r="M175" s="272" t="s">
        <v>2679</v>
      </c>
      <c r="O175" s="8"/>
      <c r="Q175" s="19"/>
      <c r="R175" s="19"/>
      <c r="S175" s="156"/>
      <c r="T175" s="19"/>
      <c r="U175" s="19"/>
      <c r="V175" s="19"/>
      <c r="W175" s="19"/>
      <c r="X175" s="19"/>
      <c r="Y175" s="19"/>
      <c r="Z175" s="19"/>
      <c r="AA175" s="19"/>
      <c r="AB175" s="19"/>
    </row>
    <row r="176" spans="1:28" ht="23.25" x14ac:dyDescent="0.25">
      <c r="A176" s="9"/>
      <c r="B176" s="215"/>
      <c r="C176" s="216"/>
      <c r="D176" s="217"/>
      <c r="E176" s="156" t="s">
        <v>2621</v>
      </c>
      <c r="F176" s="156" t="s">
        <v>2622</v>
      </c>
      <c r="G176" s="156" t="s">
        <v>2623</v>
      </c>
      <c r="H176" s="5"/>
      <c r="I176" s="215"/>
      <c r="J176" s="216"/>
      <c r="K176" s="216"/>
      <c r="L176" s="217"/>
      <c r="M176" s="273"/>
      <c r="O176" s="8"/>
      <c r="Q176" s="19"/>
      <c r="R176" s="19"/>
      <c r="S176" s="156" t="s">
        <v>2623</v>
      </c>
      <c r="T176" s="19"/>
      <c r="U176" s="19"/>
      <c r="V176" s="19"/>
      <c r="W176" s="19"/>
      <c r="X176" s="19"/>
      <c r="Y176" s="19"/>
      <c r="Z176" s="19"/>
      <c r="AA176" s="19"/>
      <c r="AB176" s="19"/>
    </row>
    <row r="177" spans="1:28" ht="23.25" x14ac:dyDescent="0.25">
      <c r="A177" s="9"/>
      <c r="B177" s="264" t="s">
        <v>2670</v>
      </c>
      <c r="C177" s="264"/>
      <c r="D177" s="264"/>
      <c r="E177" s="24">
        <v>0.02</v>
      </c>
      <c r="F177" s="170"/>
      <c r="G177" s="171" t="str">
        <f>IF(F177&gt;0,SUM(E177+F177),"")</f>
        <v/>
      </c>
      <c r="H177" s="5"/>
      <c r="I177" s="261" t="s">
        <v>2672</v>
      </c>
      <c r="J177" s="262"/>
      <c r="K177" s="262"/>
      <c r="L177" s="263"/>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64" t="s">
        <v>1165</v>
      </c>
      <c r="C178" s="264"/>
      <c r="D178" s="264"/>
      <c r="E178" s="24">
        <v>0.02</v>
      </c>
      <c r="F178" s="68"/>
      <c r="G178" s="155" t="str">
        <f>IF(F178&gt;0,SUM(E178+F178),"")</f>
        <v/>
      </c>
      <c r="H178" s="5"/>
      <c r="I178" s="261" t="s">
        <v>1169</v>
      </c>
      <c r="J178" s="262"/>
      <c r="K178" s="263"/>
      <c r="L178" s="24">
        <v>0.02</v>
      </c>
      <c r="M178" s="68"/>
      <c r="N178" s="155" t="str">
        <f>IF(M178&gt;0,SUM(L178+M178),"")</f>
        <v/>
      </c>
      <c r="O178" s="8"/>
      <c r="Q178" s="19"/>
      <c r="R178" s="19"/>
      <c r="S178" s="19"/>
      <c r="T178" s="19"/>
      <c r="U178" s="19"/>
      <c r="V178" s="19"/>
      <c r="W178" s="19"/>
      <c r="X178" s="19"/>
      <c r="Y178" s="19"/>
      <c r="Z178" s="19"/>
      <c r="AA178" s="19"/>
      <c r="AB178" s="19"/>
    </row>
    <row r="179" spans="1:28" ht="23.25" hidden="1" x14ac:dyDescent="0.25">
      <c r="A179" s="9"/>
      <c r="B179" s="264" t="s">
        <v>1166</v>
      </c>
      <c r="C179" s="264"/>
      <c r="D179" s="264"/>
      <c r="E179" s="24">
        <v>0.02</v>
      </c>
      <c r="F179" s="68"/>
      <c r="G179" s="155" t="str">
        <f>IF(F179&gt;0,SUM(E179+F179),"")</f>
        <v/>
      </c>
      <c r="H179" s="5"/>
      <c r="I179" s="261" t="s">
        <v>1170</v>
      </c>
      <c r="J179" s="262"/>
      <c r="K179" s="263"/>
      <c r="L179" s="24">
        <v>0.02</v>
      </c>
      <c r="M179" s="68"/>
      <c r="N179" s="155" t="str">
        <f>IF(M179&gt;0,SUM(L179+M179),"")</f>
        <v/>
      </c>
      <c r="O179" s="8"/>
      <c r="Q179" s="19"/>
      <c r="R179" s="19"/>
      <c r="S179" s="19"/>
      <c r="T179" s="19"/>
      <c r="U179" s="19"/>
      <c r="V179" s="19"/>
      <c r="W179" s="19"/>
      <c r="X179" s="19"/>
      <c r="Y179" s="19"/>
      <c r="Z179" s="19"/>
      <c r="AA179" s="19"/>
      <c r="AB179" s="19"/>
    </row>
    <row r="180" spans="1:28" ht="23.25" hidden="1" x14ac:dyDescent="0.25">
      <c r="A180" s="9"/>
      <c r="B180" s="264" t="s">
        <v>1167</v>
      </c>
      <c r="C180" s="264"/>
      <c r="D180" s="264"/>
      <c r="E180" s="24">
        <v>0.03</v>
      </c>
      <c r="F180" s="68"/>
      <c r="G180" s="155" t="str">
        <f>IF(F180&gt;0,SUM(E180+F180),"")</f>
        <v/>
      </c>
      <c r="H180" s="5"/>
      <c r="I180" s="261" t="s">
        <v>1171</v>
      </c>
      <c r="J180" s="262"/>
      <c r="K180" s="263"/>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61" t="s">
        <v>1172</v>
      </c>
      <c r="J181" s="262"/>
      <c r="K181" s="263"/>
      <c r="L181" s="24">
        <v>0.02</v>
      </c>
      <c r="M181" s="68"/>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65" t="s">
        <v>2633</v>
      </c>
      <c r="L183" s="265"/>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22" t="s">
        <v>18</v>
      </c>
      <c r="B186" s="223"/>
      <c r="C186" s="223"/>
      <c r="D186" s="223"/>
      <c r="E186" s="223"/>
      <c r="F186" s="223"/>
      <c r="G186" s="223"/>
      <c r="H186" s="223"/>
      <c r="I186" s="223"/>
      <c r="J186" s="223"/>
      <c r="K186" s="223"/>
      <c r="L186" s="223"/>
      <c r="M186" s="223"/>
      <c r="N186" s="223"/>
      <c r="O186" s="224"/>
      <c r="P186" s="77"/>
    </row>
    <row r="187" spans="1:28" ht="15" customHeight="1" x14ac:dyDescent="0.25">
      <c r="A187" s="241" t="s">
        <v>19</v>
      </c>
      <c r="B187" s="242"/>
      <c r="C187" s="242"/>
      <c r="D187" s="242"/>
      <c r="E187" s="242"/>
      <c r="F187" s="242"/>
      <c r="G187" s="242"/>
      <c r="H187" s="242"/>
      <c r="I187" s="242"/>
      <c r="J187" s="242"/>
      <c r="K187" s="242"/>
      <c r="L187" s="242"/>
      <c r="M187" s="242"/>
      <c r="N187" s="242"/>
      <c r="O187" s="243"/>
    </row>
    <row r="188" spans="1:28" ht="15.75" thickBot="1" x14ac:dyDescent="0.3">
      <c r="A188" s="244"/>
      <c r="B188" s="245"/>
      <c r="C188" s="245"/>
      <c r="D188" s="245"/>
      <c r="E188" s="245"/>
      <c r="F188" s="245"/>
      <c r="G188" s="245"/>
      <c r="H188" s="245"/>
      <c r="I188" s="245"/>
      <c r="J188" s="245"/>
      <c r="K188" s="245"/>
      <c r="L188" s="245"/>
      <c r="M188" s="245"/>
      <c r="N188" s="245"/>
      <c r="O188" s="24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38" t="s">
        <v>2641</v>
      </c>
      <c r="C190" s="238"/>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22" t="s">
        <v>29</v>
      </c>
      <c r="B195" s="223"/>
      <c r="C195" s="223"/>
      <c r="D195" s="223"/>
      <c r="E195" s="223"/>
      <c r="F195" s="223"/>
      <c r="G195" s="223"/>
      <c r="H195" s="223"/>
      <c r="I195" s="223"/>
      <c r="J195" s="223"/>
      <c r="K195" s="223"/>
      <c r="L195" s="223"/>
      <c r="M195" s="223"/>
      <c r="N195" s="223"/>
      <c r="O195" s="224"/>
      <c r="P195" s="77"/>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60" t="s">
        <v>2663</v>
      </c>
      <c r="C197" s="260"/>
      <c r="D197" s="260"/>
      <c r="E197" s="260"/>
      <c r="F197" s="260"/>
      <c r="G197" s="260"/>
      <c r="H197" s="260"/>
      <c r="I197" s="260"/>
      <c r="J197" s="260"/>
      <c r="K197" s="260"/>
      <c r="L197" s="260"/>
      <c r="M197" s="260"/>
      <c r="N197" s="260"/>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9" zoomScale="70" zoomScaleNormal="70" zoomScaleSheetLayoutView="40" zoomScalePageLayoutView="40" workbookViewId="0">
      <selection activeCell="A20" sqref="A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74" t="s">
        <v>2658</v>
      </c>
      <c r="D2" s="275"/>
      <c r="E2" s="275"/>
      <c r="F2" s="275"/>
      <c r="G2" s="275"/>
      <c r="H2" s="275"/>
      <c r="I2" s="275"/>
      <c r="J2" s="275"/>
      <c r="K2" s="275"/>
      <c r="L2" s="282" t="s">
        <v>2645</v>
      </c>
      <c r="M2" s="282"/>
      <c r="N2" s="287" t="s">
        <v>2646</v>
      </c>
      <c r="O2" s="288"/>
    </row>
    <row r="3" spans="1:20" ht="33" customHeight="1" x14ac:dyDescent="0.25">
      <c r="A3" s="9"/>
      <c r="B3" s="8"/>
      <c r="C3" s="276"/>
      <c r="D3" s="277"/>
      <c r="E3" s="277"/>
      <c r="F3" s="277"/>
      <c r="G3" s="277"/>
      <c r="H3" s="277"/>
      <c r="I3" s="277"/>
      <c r="J3" s="277"/>
      <c r="K3" s="277"/>
      <c r="L3" s="289" t="s">
        <v>1</v>
      </c>
      <c r="M3" s="289"/>
      <c r="N3" s="289" t="s">
        <v>2647</v>
      </c>
      <c r="O3" s="291"/>
    </row>
    <row r="4" spans="1:20" ht="24.75" customHeight="1" thickBot="1" x14ac:dyDescent="0.3">
      <c r="A4" s="10"/>
      <c r="B4" s="12"/>
      <c r="C4" s="278"/>
      <c r="D4" s="279"/>
      <c r="E4" s="279"/>
      <c r="F4" s="279"/>
      <c r="G4" s="279"/>
      <c r="H4" s="279"/>
      <c r="I4" s="279"/>
      <c r="J4" s="279"/>
      <c r="K4" s="279"/>
      <c r="L4" s="258" t="s">
        <v>0</v>
      </c>
      <c r="M4" s="258"/>
      <c r="N4" s="258"/>
      <c r="O4" s="259"/>
      <c r="P4" s="163">
        <f ca="1">NOW()</f>
        <v>44194.47791134259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2643</v>
      </c>
      <c r="B6" s="223"/>
      <c r="C6" s="223"/>
      <c r="D6" s="223"/>
      <c r="E6" s="223"/>
      <c r="F6" s="223"/>
      <c r="G6" s="223"/>
      <c r="H6" s="223"/>
      <c r="I6" s="223"/>
      <c r="J6" s="223"/>
      <c r="K6" s="223"/>
      <c r="L6" s="223"/>
      <c r="M6" s="223"/>
      <c r="N6" s="223"/>
      <c r="O6" s="22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83" t="str">
        <f>HYPERLINK("#Integrante_6!A109","CAPACIDAD RESIDUAL")</f>
        <v>CAPACIDAD RESIDUAL</v>
      </c>
      <c r="F8" s="284"/>
      <c r="G8" s="28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83" t="str">
        <f>HYPERLINK("#Integrante_6!A162","TALENTO HUMANO")</f>
        <v>TALENTO HUMANO</v>
      </c>
      <c r="F9" s="284"/>
      <c r="G9" s="28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83" t="str">
        <f>HYPERLINK("#Integrante_6!F162","INFRAESTRUCTURA")</f>
        <v>INFRAESTRUCTURA</v>
      </c>
      <c r="F10" s="284"/>
      <c r="G10" s="28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2758</v>
      </c>
      <c r="D15" s="35"/>
      <c r="E15" s="35"/>
      <c r="F15" s="5"/>
      <c r="G15" s="32" t="s">
        <v>1168</v>
      </c>
      <c r="H15" s="104" t="s">
        <v>208</v>
      </c>
      <c r="I15" s="32" t="s">
        <v>2629</v>
      </c>
      <c r="J15" s="109" t="s">
        <v>2637</v>
      </c>
      <c r="L15" s="280" t="s">
        <v>8</v>
      </c>
      <c r="M15" s="280"/>
      <c r="N15" s="175">
        <v>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86"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86"/>
      <c r="I20" s="141"/>
      <c r="J20" s="142"/>
      <c r="K20" s="195"/>
      <c r="L20" s="144"/>
      <c r="M20" s="144"/>
      <c r="N20" s="127">
        <f>+(M20-L20)/30</f>
        <v>0</v>
      </c>
      <c r="O20" s="130"/>
      <c r="U20" s="126"/>
      <c r="V20" s="106">
        <f ca="1">NOW()</f>
        <v>44194.47791134259</v>
      </c>
      <c r="W20" s="106">
        <f ca="1">NOW()</f>
        <v>44194.47791134259</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51" t="s">
        <v>2</v>
      </c>
      <c r="C37" s="251"/>
      <c r="D37" s="251"/>
      <c r="E37" s="251"/>
      <c r="F37" s="251"/>
      <c r="G37" s="5"/>
      <c r="H37" s="121"/>
      <c r="I37" s="122"/>
      <c r="J37" s="122"/>
      <c r="K37" s="122"/>
      <c r="L37" s="122"/>
      <c r="M37" s="122"/>
      <c r="N37" s="122"/>
      <c r="O37" s="123"/>
    </row>
    <row r="38" spans="1:16" ht="21" customHeight="1" x14ac:dyDescent="0.25">
      <c r="A38" s="9"/>
      <c r="B38" s="281" t="e">
        <f>VLOOKUP(B20,EAS!A2:B1439,2,0)</f>
        <v>#N/A</v>
      </c>
      <c r="C38" s="281"/>
      <c r="D38" s="281"/>
      <c r="E38" s="281"/>
      <c r="F38" s="281"/>
      <c r="G38" s="5"/>
      <c r="H38" s="124"/>
      <c r="I38" s="290" t="s">
        <v>7</v>
      </c>
      <c r="J38" s="290"/>
      <c r="K38" s="290"/>
      <c r="L38" s="290"/>
      <c r="M38" s="290"/>
      <c r="N38" s="290"/>
      <c r="O38" s="125"/>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7"/>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7"/>
    </row>
    <row r="44" spans="1:16" ht="15" customHeight="1" x14ac:dyDescent="0.25">
      <c r="A44" s="229" t="s">
        <v>2659</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8"/>
    </row>
    <row r="47" spans="1:16" s="1" customFormat="1" ht="48.75" customHeight="1" thickBot="1" x14ac:dyDescent="0.3">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thickBot="1" x14ac:dyDescent="0.3">
      <c r="A48" s="135">
        <v>1</v>
      </c>
      <c r="B48" s="186"/>
      <c r="C48" s="187" t="s">
        <v>31</v>
      </c>
      <c r="D48" s="188"/>
      <c r="E48" s="189"/>
      <c r="F48" s="189"/>
      <c r="G48" s="75" t="str">
        <f>IF(AND(E48&lt;&gt;"",F48&lt;&gt;""),((F48-E48)/30),"")</f>
        <v/>
      </c>
      <c r="H48" s="191"/>
      <c r="I48" s="188"/>
      <c r="J48" s="188"/>
      <c r="K48" s="192"/>
      <c r="L48" s="118"/>
      <c r="M48" s="112"/>
      <c r="N48" s="187"/>
      <c r="O48" s="187"/>
      <c r="P48" s="79"/>
    </row>
    <row r="49" spans="1:16" s="6" customFormat="1" ht="24.75" customHeight="1" thickBot="1" x14ac:dyDescent="0.3">
      <c r="A49" s="135">
        <v>2</v>
      </c>
      <c r="B49" s="186"/>
      <c r="C49" s="187" t="s">
        <v>31</v>
      </c>
      <c r="D49" s="188"/>
      <c r="E49" s="189"/>
      <c r="F49" s="189"/>
      <c r="G49" s="75" t="str">
        <f t="shared" ref="G49:G107" si="1">IF(AND(E49&lt;&gt;"",F49&lt;&gt;""),((F49-E49)/30),"")</f>
        <v/>
      </c>
      <c r="H49" s="193"/>
      <c r="I49" s="188"/>
      <c r="J49" s="188"/>
      <c r="K49" s="192"/>
      <c r="L49" s="118"/>
      <c r="M49" s="112"/>
      <c r="N49" s="187"/>
      <c r="O49" s="187"/>
      <c r="P49" s="79"/>
    </row>
    <row r="50" spans="1:16" s="6" customFormat="1" ht="24.75" customHeight="1" thickBot="1" x14ac:dyDescent="0.3">
      <c r="A50" s="135">
        <v>3</v>
      </c>
      <c r="B50" s="186"/>
      <c r="C50" s="187" t="s">
        <v>31</v>
      </c>
      <c r="D50" s="188"/>
      <c r="E50" s="190"/>
      <c r="F50" s="189"/>
      <c r="G50" s="75" t="str">
        <f t="shared" si="1"/>
        <v/>
      </c>
      <c r="H50" s="193"/>
      <c r="I50" s="188"/>
      <c r="J50" s="188"/>
      <c r="K50" s="192"/>
      <c r="L50" s="118"/>
      <c r="M50" s="112"/>
      <c r="N50" s="187"/>
      <c r="O50" s="187"/>
      <c r="P50" s="79"/>
    </row>
    <row r="51" spans="1:16" s="6" customFormat="1" ht="24.75" customHeight="1" outlineLevel="1" thickBot="1" x14ac:dyDescent="0.3">
      <c r="A51" s="135">
        <v>4</v>
      </c>
      <c r="B51" s="186"/>
      <c r="C51" s="187" t="s">
        <v>31</v>
      </c>
      <c r="D51" s="188"/>
      <c r="E51" s="189"/>
      <c r="F51" s="189"/>
      <c r="G51" s="75" t="str">
        <f t="shared" si="1"/>
        <v/>
      </c>
      <c r="H51" s="194"/>
      <c r="I51" s="188"/>
      <c r="J51" s="188"/>
      <c r="K51" s="192"/>
      <c r="L51" s="118"/>
      <c r="M51" s="112"/>
      <c r="N51" s="187"/>
      <c r="O51" s="187"/>
      <c r="P51" s="79"/>
    </row>
    <row r="52" spans="1:16" s="7" customFormat="1" ht="24.75" customHeight="1" outlineLevel="1" thickBot="1" x14ac:dyDescent="0.3">
      <c r="A52" s="136">
        <v>5</v>
      </c>
      <c r="B52" s="186"/>
      <c r="C52" s="187" t="s">
        <v>31</v>
      </c>
      <c r="D52" s="188"/>
      <c r="E52" s="189"/>
      <c r="F52" s="189"/>
      <c r="G52" s="75" t="str">
        <f t="shared" si="1"/>
        <v/>
      </c>
      <c r="H52" s="194"/>
      <c r="I52" s="188"/>
      <c r="J52" s="188"/>
      <c r="K52" s="192"/>
      <c r="L52" s="118"/>
      <c r="M52" s="112"/>
      <c r="N52" s="187"/>
      <c r="O52" s="187"/>
      <c r="P52" s="80"/>
    </row>
    <row r="53" spans="1:16" s="7" customFormat="1" ht="24.75" customHeight="1" outlineLevel="1" thickBot="1" x14ac:dyDescent="0.3">
      <c r="A53" s="136">
        <v>6</v>
      </c>
      <c r="B53" s="186"/>
      <c r="C53" s="187" t="s">
        <v>31</v>
      </c>
      <c r="D53" s="188"/>
      <c r="E53" s="189"/>
      <c r="F53" s="189"/>
      <c r="G53" s="75" t="str">
        <f t="shared" si="1"/>
        <v/>
      </c>
      <c r="H53" s="194"/>
      <c r="I53" s="188"/>
      <c r="J53" s="188"/>
      <c r="K53" s="192"/>
      <c r="L53" s="118"/>
      <c r="M53" s="112"/>
      <c r="N53" s="187"/>
      <c r="O53" s="187"/>
      <c r="P53" s="80"/>
    </row>
    <row r="54" spans="1:16" s="7" customFormat="1" ht="24.75" customHeight="1" outlineLevel="1" thickBot="1" x14ac:dyDescent="0.3">
      <c r="A54" s="136">
        <v>7</v>
      </c>
      <c r="B54" s="186"/>
      <c r="C54" s="187" t="s">
        <v>31</v>
      </c>
      <c r="D54" s="188"/>
      <c r="E54" s="189"/>
      <c r="F54" s="189"/>
      <c r="G54" s="75" t="str">
        <f t="shared" si="1"/>
        <v/>
      </c>
      <c r="H54" s="194"/>
      <c r="I54" s="188"/>
      <c r="J54" s="188"/>
      <c r="K54" s="192"/>
      <c r="L54" s="118"/>
      <c r="M54" s="112"/>
      <c r="N54" s="187"/>
      <c r="O54" s="187"/>
      <c r="P54" s="80"/>
    </row>
    <row r="55" spans="1:16" s="7" customFormat="1" ht="24.75" customHeight="1" outlineLevel="1" thickBot="1" x14ac:dyDescent="0.3">
      <c r="A55" s="136">
        <v>8</v>
      </c>
      <c r="B55" s="186"/>
      <c r="C55" s="187" t="s">
        <v>31</v>
      </c>
      <c r="D55" s="188"/>
      <c r="E55" s="189"/>
      <c r="F55" s="189"/>
      <c r="G55" s="75" t="str">
        <f t="shared" si="1"/>
        <v/>
      </c>
      <c r="H55" s="194"/>
      <c r="I55" s="188"/>
      <c r="J55" s="188"/>
      <c r="K55" s="192"/>
      <c r="L55" s="118"/>
      <c r="M55" s="112"/>
      <c r="N55" s="187"/>
      <c r="O55" s="187"/>
      <c r="P55" s="80"/>
    </row>
    <row r="56" spans="1:16" s="7" customFormat="1" ht="24.75" customHeight="1" outlineLevel="1" thickBot="1" x14ac:dyDescent="0.3">
      <c r="A56" s="136">
        <v>9</v>
      </c>
      <c r="B56" s="186"/>
      <c r="C56" s="187" t="s">
        <v>32</v>
      </c>
      <c r="D56" s="188"/>
      <c r="E56" s="189"/>
      <c r="F56" s="189"/>
      <c r="G56" s="75" t="str">
        <f t="shared" si="1"/>
        <v/>
      </c>
      <c r="H56" s="194"/>
      <c r="I56" s="188"/>
      <c r="J56" s="188"/>
      <c r="K56" s="192"/>
      <c r="L56" s="118"/>
      <c r="M56" s="112"/>
      <c r="N56" s="187"/>
      <c r="O56" s="187"/>
      <c r="P56" s="80"/>
    </row>
    <row r="57" spans="1:16" s="7" customFormat="1" ht="24.75" customHeight="1" outlineLevel="1" thickBot="1" x14ac:dyDescent="0.3">
      <c r="A57" s="136">
        <v>10</v>
      </c>
      <c r="B57" s="186"/>
      <c r="C57" s="187" t="s">
        <v>31</v>
      </c>
      <c r="D57" s="188"/>
      <c r="E57" s="189"/>
      <c r="F57" s="189"/>
      <c r="G57" s="75" t="str">
        <f t="shared" si="1"/>
        <v/>
      </c>
      <c r="H57" s="194"/>
      <c r="I57" s="188"/>
      <c r="J57" s="188"/>
      <c r="K57" s="192"/>
      <c r="L57" s="118"/>
      <c r="M57" s="112"/>
      <c r="N57" s="187"/>
      <c r="O57" s="187"/>
      <c r="P57" s="80"/>
    </row>
    <row r="58" spans="1:16" s="7" customFormat="1" ht="24.75" customHeight="1" outlineLevel="1" thickBot="1" x14ac:dyDescent="0.3">
      <c r="A58" s="136">
        <v>11</v>
      </c>
      <c r="B58" s="186"/>
      <c r="C58" s="187" t="s">
        <v>32</v>
      </c>
      <c r="D58" s="188"/>
      <c r="E58" s="189"/>
      <c r="F58" s="189"/>
      <c r="G58" s="75" t="str">
        <f t="shared" si="1"/>
        <v/>
      </c>
      <c r="H58" s="194"/>
      <c r="I58" s="188"/>
      <c r="J58" s="188"/>
      <c r="K58" s="192"/>
      <c r="L58" s="118"/>
      <c r="M58" s="112"/>
      <c r="N58" s="187"/>
      <c r="O58" s="187"/>
      <c r="P58" s="80"/>
    </row>
    <row r="59" spans="1:16" s="7" customFormat="1" ht="24.75" customHeight="1" outlineLevel="1" thickBot="1" x14ac:dyDescent="0.3">
      <c r="A59" s="136">
        <v>12</v>
      </c>
      <c r="B59" s="186"/>
      <c r="C59" s="187" t="s">
        <v>32</v>
      </c>
      <c r="D59" s="188"/>
      <c r="E59" s="189"/>
      <c r="F59" s="189"/>
      <c r="G59" s="75" t="str">
        <f t="shared" si="1"/>
        <v/>
      </c>
      <c r="H59" s="194"/>
      <c r="I59" s="188"/>
      <c r="J59" s="188"/>
      <c r="K59" s="192"/>
      <c r="L59" s="118"/>
      <c r="M59" s="112"/>
      <c r="N59" s="187"/>
      <c r="O59" s="187"/>
      <c r="P59" s="80"/>
    </row>
    <row r="60" spans="1:16" s="7" customFormat="1" ht="24.75" customHeight="1" outlineLevel="1" thickBot="1" x14ac:dyDescent="0.3">
      <c r="A60" s="136">
        <v>13</v>
      </c>
      <c r="B60" s="186"/>
      <c r="C60" s="187" t="s">
        <v>31</v>
      </c>
      <c r="D60" s="188"/>
      <c r="E60" s="189"/>
      <c r="F60" s="189"/>
      <c r="G60" s="75" t="str">
        <f t="shared" si="1"/>
        <v/>
      </c>
      <c r="H60" s="194"/>
      <c r="I60" s="188"/>
      <c r="J60" s="188"/>
      <c r="K60" s="192"/>
      <c r="L60" s="118"/>
      <c r="M60" s="112"/>
      <c r="N60" s="187"/>
      <c r="O60" s="187"/>
      <c r="P60" s="80"/>
    </row>
    <row r="61" spans="1:16" s="7" customFormat="1" ht="24.75" customHeight="1" outlineLevel="1" thickBot="1" x14ac:dyDescent="0.3">
      <c r="A61" s="136">
        <v>14</v>
      </c>
      <c r="B61" s="186"/>
      <c r="C61" s="187" t="s">
        <v>31</v>
      </c>
      <c r="D61" s="188"/>
      <c r="E61" s="189"/>
      <c r="F61" s="189"/>
      <c r="G61" s="75" t="str">
        <f t="shared" si="1"/>
        <v/>
      </c>
      <c r="H61" s="194"/>
      <c r="I61" s="188"/>
      <c r="J61" s="188"/>
      <c r="K61" s="192"/>
      <c r="L61" s="118"/>
      <c r="M61" s="112"/>
      <c r="N61" s="187"/>
      <c r="O61" s="187"/>
      <c r="P61" s="80"/>
    </row>
    <row r="62" spans="1:16" s="7" customFormat="1" ht="24.75" customHeight="1" outlineLevel="1" thickBot="1" x14ac:dyDescent="0.3">
      <c r="A62" s="136">
        <v>15</v>
      </c>
      <c r="B62" s="186"/>
      <c r="C62" s="187" t="s">
        <v>31</v>
      </c>
      <c r="D62" s="188"/>
      <c r="E62" s="189"/>
      <c r="F62" s="189"/>
      <c r="G62" s="75" t="str">
        <f t="shared" si="1"/>
        <v/>
      </c>
      <c r="H62" s="194"/>
      <c r="I62" s="188"/>
      <c r="J62" s="188"/>
      <c r="K62" s="192"/>
      <c r="L62" s="118"/>
      <c r="M62" s="112"/>
      <c r="N62" s="187"/>
      <c r="O62" s="187"/>
      <c r="P62" s="80"/>
    </row>
    <row r="63" spans="1:16" s="7" customFormat="1" ht="24.75" customHeight="1" outlineLevel="1" thickBot="1" x14ac:dyDescent="0.3">
      <c r="A63" s="136">
        <v>16</v>
      </c>
      <c r="B63" s="186"/>
      <c r="C63" s="187" t="s">
        <v>31</v>
      </c>
      <c r="D63" s="188"/>
      <c r="E63" s="189"/>
      <c r="F63" s="189"/>
      <c r="G63" s="75" t="str">
        <f t="shared" si="1"/>
        <v/>
      </c>
      <c r="H63" s="194"/>
      <c r="I63" s="188"/>
      <c r="J63" s="188"/>
      <c r="K63" s="192"/>
      <c r="L63" s="118"/>
      <c r="M63" s="112"/>
      <c r="N63" s="187"/>
      <c r="O63" s="187"/>
      <c r="P63" s="80"/>
    </row>
    <row r="64" spans="1:16" s="7" customFormat="1" ht="24.75" customHeight="1" outlineLevel="1" thickBot="1" x14ac:dyDescent="0.3">
      <c r="A64" s="136">
        <v>17</v>
      </c>
      <c r="B64" s="186"/>
      <c r="C64" s="187" t="s">
        <v>31</v>
      </c>
      <c r="D64" s="188"/>
      <c r="E64" s="189"/>
      <c r="F64" s="189"/>
      <c r="G64" s="75" t="str">
        <f t="shared" si="1"/>
        <v/>
      </c>
      <c r="H64" s="194"/>
      <c r="I64" s="188"/>
      <c r="J64" s="188"/>
      <c r="K64" s="192"/>
      <c r="L64" s="118"/>
      <c r="M64" s="112"/>
      <c r="N64" s="187"/>
      <c r="O64" s="187"/>
      <c r="P64" s="80"/>
    </row>
    <row r="65" spans="1:16" s="7" customFormat="1" ht="24.75" customHeight="1" outlineLevel="1" thickBot="1" x14ac:dyDescent="0.3">
      <c r="A65" s="136">
        <v>18</v>
      </c>
      <c r="B65" s="186"/>
      <c r="C65" s="187" t="s">
        <v>31</v>
      </c>
      <c r="D65" s="188"/>
      <c r="E65" s="189"/>
      <c r="F65" s="189"/>
      <c r="G65" s="75" t="str">
        <f t="shared" si="1"/>
        <v/>
      </c>
      <c r="H65" s="194"/>
      <c r="I65" s="188"/>
      <c r="J65" s="188"/>
      <c r="K65" s="192"/>
      <c r="L65" s="118"/>
      <c r="M65" s="112"/>
      <c r="N65" s="187"/>
      <c r="O65" s="187"/>
      <c r="P65" s="80"/>
    </row>
    <row r="66" spans="1:16" s="7" customFormat="1" ht="24.75" customHeight="1" outlineLevel="1" thickBot="1" x14ac:dyDescent="0.3">
      <c r="A66" s="136">
        <v>19</v>
      </c>
      <c r="B66" s="186"/>
      <c r="C66" s="187" t="s">
        <v>32</v>
      </c>
      <c r="D66" s="188"/>
      <c r="E66" s="189"/>
      <c r="F66" s="189"/>
      <c r="G66" s="75" t="str">
        <f t="shared" si="1"/>
        <v/>
      </c>
      <c r="H66" s="194"/>
      <c r="I66" s="188"/>
      <c r="J66" s="188"/>
      <c r="K66" s="192"/>
      <c r="L66" s="118"/>
      <c r="M66" s="112"/>
      <c r="N66" s="187"/>
      <c r="O66" s="187"/>
      <c r="P66" s="80"/>
    </row>
    <row r="67" spans="1:16" s="7" customFormat="1" ht="24.75" customHeight="1" outlineLevel="1" thickBot="1" x14ac:dyDescent="0.3">
      <c r="A67" s="136">
        <v>20</v>
      </c>
      <c r="B67" s="186"/>
      <c r="C67" s="187" t="s">
        <v>31</v>
      </c>
      <c r="D67" s="188"/>
      <c r="E67" s="189"/>
      <c r="F67" s="189"/>
      <c r="G67" s="75" t="str">
        <f t="shared" si="1"/>
        <v/>
      </c>
      <c r="H67" s="194"/>
      <c r="I67" s="188"/>
      <c r="J67" s="188"/>
      <c r="K67" s="192"/>
      <c r="L67" s="118"/>
      <c r="M67" s="112"/>
      <c r="N67" s="187"/>
      <c r="O67" s="187"/>
      <c r="P67" s="80"/>
    </row>
    <row r="68" spans="1:16" s="7" customFormat="1" ht="24.75" customHeight="1" outlineLevel="1" thickBot="1" x14ac:dyDescent="0.3">
      <c r="A68" s="136">
        <v>21</v>
      </c>
      <c r="B68" s="186"/>
      <c r="C68" s="187" t="s">
        <v>31</v>
      </c>
      <c r="D68" s="188"/>
      <c r="E68" s="189"/>
      <c r="F68" s="189"/>
      <c r="G68" s="75" t="str">
        <f t="shared" si="1"/>
        <v/>
      </c>
      <c r="H68" s="194"/>
      <c r="I68" s="188"/>
      <c r="J68" s="188"/>
      <c r="K68" s="192"/>
      <c r="L68" s="118"/>
      <c r="M68" s="112"/>
      <c r="N68" s="187"/>
      <c r="O68" s="187"/>
      <c r="P68" s="80"/>
    </row>
    <row r="69" spans="1:16" s="7" customFormat="1" ht="24.75" customHeight="1" outlineLevel="1" thickBot="1" x14ac:dyDescent="0.3">
      <c r="A69" s="136">
        <v>22</v>
      </c>
      <c r="B69" s="186"/>
      <c r="C69" s="187" t="s">
        <v>31</v>
      </c>
      <c r="D69" s="188"/>
      <c r="E69" s="189"/>
      <c r="F69" s="189"/>
      <c r="G69" s="75" t="str">
        <f t="shared" si="1"/>
        <v/>
      </c>
      <c r="H69" s="194"/>
      <c r="I69" s="188"/>
      <c r="J69" s="188"/>
      <c r="K69" s="192"/>
      <c r="L69" s="118"/>
      <c r="M69" s="112"/>
      <c r="N69" s="187"/>
      <c r="O69" s="187"/>
      <c r="P69" s="80"/>
    </row>
    <row r="70" spans="1:16" s="7" customFormat="1" ht="24.75" customHeight="1" outlineLevel="1" thickBot="1" x14ac:dyDescent="0.3">
      <c r="A70" s="136">
        <v>23</v>
      </c>
      <c r="B70" s="186"/>
      <c r="C70" s="187" t="s">
        <v>31</v>
      </c>
      <c r="D70" s="188"/>
      <c r="E70" s="189"/>
      <c r="F70" s="189"/>
      <c r="G70" s="75" t="str">
        <f t="shared" si="1"/>
        <v/>
      </c>
      <c r="H70" s="194"/>
      <c r="I70" s="188"/>
      <c r="J70" s="188"/>
      <c r="K70" s="192"/>
      <c r="L70" s="118"/>
      <c r="M70" s="112"/>
      <c r="N70" s="187"/>
      <c r="O70" s="187"/>
      <c r="P70" s="80"/>
    </row>
    <row r="71" spans="1:16" s="7" customFormat="1" ht="24.75" customHeight="1" outlineLevel="1" thickBot="1" x14ac:dyDescent="0.3">
      <c r="A71" s="136">
        <v>24</v>
      </c>
      <c r="B71" s="186"/>
      <c r="C71" s="187" t="s">
        <v>31</v>
      </c>
      <c r="D71" s="188"/>
      <c r="E71" s="189"/>
      <c r="F71" s="189"/>
      <c r="G71" s="75" t="str">
        <f t="shared" si="1"/>
        <v/>
      </c>
      <c r="H71" s="194"/>
      <c r="I71" s="188"/>
      <c r="J71" s="188"/>
      <c r="K71" s="192"/>
      <c r="L71" s="118"/>
      <c r="M71" s="112"/>
      <c r="N71" s="187"/>
      <c r="O71" s="187"/>
      <c r="P71" s="80"/>
    </row>
    <row r="72" spans="1:16" s="7" customFormat="1" ht="24.75" customHeight="1" outlineLevel="1" thickBot="1" x14ac:dyDescent="0.3">
      <c r="A72" s="136">
        <v>25</v>
      </c>
      <c r="B72" s="186"/>
      <c r="C72" s="187" t="s">
        <v>31</v>
      </c>
      <c r="D72" s="188"/>
      <c r="E72" s="189"/>
      <c r="F72" s="189"/>
      <c r="G72" s="75" t="str">
        <f t="shared" si="1"/>
        <v/>
      </c>
      <c r="H72" s="194"/>
      <c r="I72" s="188"/>
      <c r="J72" s="188"/>
      <c r="K72" s="192"/>
      <c r="L72" s="118"/>
      <c r="M72" s="112"/>
      <c r="N72" s="187"/>
      <c r="O72" s="187"/>
      <c r="P72" s="80"/>
    </row>
    <row r="73" spans="1:16" s="7" customFormat="1" ht="24.75" customHeight="1" outlineLevel="1" thickBot="1" x14ac:dyDescent="0.3">
      <c r="A73" s="136">
        <v>26</v>
      </c>
      <c r="B73" s="186"/>
      <c r="C73" s="187" t="s">
        <v>31</v>
      </c>
      <c r="D73" s="188"/>
      <c r="E73" s="189"/>
      <c r="F73" s="189"/>
      <c r="G73" s="75" t="str">
        <f t="shared" si="1"/>
        <v/>
      </c>
      <c r="H73" s="194"/>
      <c r="I73" s="188"/>
      <c r="J73" s="188"/>
      <c r="K73" s="192"/>
      <c r="L73" s="118"/>
      <c r="M73" s="112"/>
      <c r="N73" s="187"/>
      <c r="O73" s="187"/>
      <c r="P73" s="80"/>
    </row>
    <row r="74" spans="1:16" s="7" customFormat="1" ht="24.75" customHeight="1" outlineLevel="1" thickBot="1" x14ac:dyDescent="0.3">
      <c r="A74" s="136">
        <v>27</v>
      </c>
      <c r="B74" s="186"/>
      <c r="C74" s="187" t="s">
        <v>31</v>
      </c>
      <c r="D74" s="188"/>
      <c r="E74" s="189"/>
      <c r="F74" s="189"/>
      <c r="G74" s="75" t="str">
        <f t="shared" si="1"/>
        <v/>
      </c>
      <c r="H74" s="194"/>
      <c r="I74" s="188"/>
      <c r="J74" s="188"/>
      <c r="K74" s="192"/>
      <c r="L74" s="118"/>
      <c r="M74" s="112"/>
      <c r="N74" s="187"/>
      <c r="O74" s="187"/>
      <c r="P74" s="80"/>
    </row>
    <row r="75" spans="1:16" s="7" customFormat="1" ht="24.75" customHeight="1" outlineLevel="1" thickBot="1" x14ac:dyDescent="0.3">
      <c r="A75" s="136">
        <v>28</v>
      </c>
      <c r="B75" s="186"/>
      <c r="C75" s="187" t="s">
        <v>31</v>
      </c>
      <c r="D75" s="188"/>
      <c r="E75" s="189"/>
      <c r="F75" s="189"/>
      <c r="G75" s="75" t="str">
        <f t="shared" si="1"/>
        <v/>
      </c>
      <c r="H75" s="194"/>
      <c r="I75" s="188"/>
      <c r="J75" s="188"/>
      <c r="K75" s="192"/>
      <c r="L75" s="118"/>
      <c r="M75" s="112"/>
      <c r="N75" s="187"/>
      <c r="O75" s="187"/>
      <c r="P75" s="80"/>
    </row>
    <row r="76" spans="1:16" s="7" customFormat="1" ht="24.75" customHeight="1" outlineLevel="1" thickBot="1" x14ac:dyDescent="0.3">
      <c r="A76" s="136">
        <v>29</v>
      </c>
      <c r="B76" s="186"/>
      <c r="C76" s="187" t="s">
        <v>32</v>
      </c>
      <c r="D76" s="188"/>
      <c r="E76" s="189"/>
      <c r="F76" s="189"/>
      <c r="G76" s="75" t="str">
        <f t="shared" si="1"/>
        <v/>
      </c>
      <c r="H76" s="194"/>
      <c r="I76" s="188"/>
      <c r="J76" s="188"/>
      <c r="K76" s="192"/>
      <c r="L76" s="118"/>
      <c r="M76" s="112"/>
      <c r="N76" s="187"/>
      <c r="O76" s="187"/>
      <c r="P76" s="80"/>
    </row>
    <row r="77" spans="1:16" s="7" customFormat="1" ht="24.75" customHeight="1" outlineLevel="1" thickBot="1" x14ac:dyDescent="0.3">
      <c r="A77" s="136">
        <v>30</v>
      </c>
      <c r="B77" s="186"/>
      <c r="C77" s="187" t="s">
        <v>31</v>
      </c>
      <c r="D77" s="188"/>
      <c r="E77" s="189"/>
      <c r="F77" s="189"/>
      <c r="G77" s="75" t="str">
        <f t="shared" si="1"/>
        <v/>
      </c>
      <c r="H77" s="194"/>
      <c r="I77" s="188"/>
      <c r="J77" s="188"/>
      <c r="K77" s="192"/>
      <c r="L77" s="118"/>
      <c r="M77" s="112"/>
      <c r="N77" s="187"/>
      <c r="O77" s="187"/>
      <c r="P77" s="80"/>
    </row>
    <row r="78" spans="1:16" s="7" customFormat="1" ht="24.75" customHeight="1" outlineLevel="1" thickBot="1" x14ac:dyDescent="0.3">
      <c r="A78" s="136">
        <v>31</v>
      </c>
      <c r="B78" s="186"/>
      <c r="C78" s="187" t="s">
        <v>32</v>
      </c>
      <c r="D78" s="188"/>
      <c r="E78" s="189"/>
      <c r="F78" s="189"/>
      <c r="G78" s="75" t="str">
        <f t="shared" si="1"/>
        <v/>
      </c>
      <c r="H78" s="194"/>
      <c r="I78" s="188"/>
      <c r="J78" s="188"/>
      <c r="K78" s="192"/>
      <c r="L78" s="118"/>
      <c r="M78" s="112"/>
      <c r="N78" s="187"/>
      <c r="O78" s="187"/>
      <c r="P78" s="80"/>
    </row>
    <row r="79" spans="1:16" s="7" customFormat="1" ht="24.75" customHeight="1" outlineLevel="1" thickBot="1" x14ac:dyDescent="0.3">
      <c r="A79" s="136">
        <v>32</v>
      </c>
      <c r="B79" s="186"/>
      <c r="C79" s="187" t="s">
        <v>32</v>
      </c>
      <c r="D79" s="188"/>
      <c r="E79" s="189"/>
      <c r="F79" s="189"/>
      <c r="G79" s="75" t="str">
        <f t="shared" si="1"/>
        <v/>
      </c>
      <c r="H79" s="194"/>
      <c r="I79" s="188"/>
      <c r="J79" s="188"/>
      <c r="K79" s="192"/>
      <c r="L79" s="118"/>
      <c r="M79" s="112"/>
      <c r="N79" s="187"/>
      <c r="O79" s="187"/>
      <c r="P79" s="80"/>
    </row>
    <row r="80" spans="1:16" s="7" customFormat="1" ht="24.75" customHeight="1" outlineLevel="1" thickBot="1" x14ac:dyDescent="0.3">
      <c r="A80" s="136">
        <v>33</v>
      </c>
      <c r="B80" s="186"/>
      <c r="C80" s="187" t="s">
        <v>32</v>
      </c>
      <c r="D80" s="188"/>
      <c r="E80" s="189"/>
      <c r="F80" s="189"/>
      <c r="G80" s="75" t="str">
        <f t="shared" ref="G80:G86" si="2">IF(AND(E80&lt;&gt;"",F80&lt;&gt;""),((F80-E80)/30),"")</f>
        <v/>
      </c>
      <c r="H80" s="194"/>
      <c r="I80" s="188"/>
      <c r="J80" s="188"/>
      <c r="K80" s="192"/>
      <c r="L80" s="118"/>
      <c r="M80" s="112"/>
      <c r="N80" s="187"/>
      <c r="O80" s="187"/>
      <c r="P80" s="80"/>
    </row>
    <row r="81" spans="1:16" s="7" customFormat="1" ht="24.75" customHeight="1" outlineLevel="1" thickBot="1" x14ac:dyDescent="0.3">
      <c r="A81" s="136">
        <v>34</v>
      </c>
      <c r="B81" s="186"/>
      <c r="C81" s="187" t="s">
        <v>32</v>
      </c>
      <c r="D81" s="188"/>
      <c r="E81" s="189"/>
      <c r="F81" s="189"/>
      <c r="G81" s="75" t="str">
        <f t="shared" si="2"/>
        <v/>
      </c>
      <c r="H81" s="194"/>
      <c r="I81" s="188"/>
      <c r="J81" s="188"/>
      <c r="K81" s="192"/>
      <c r="L81" s="118"/>
      <c r="M81" s="112"/>
      <c r="N81" s="187"/>
      <c r="O81" s="187"/>
      <c r="P81" s="80"/>
    </row>
    <row r="82" spans="1:16" s="7" customFormat="1" ht="24.75" customHeight="1" outlineLevel="1" thickBot="1" x14ac:dyDescent="0.3">
      <c r="A82" s="136">
        <v>35</v>
      </c>
      <c r="B82" s="186"/>
      <c r="C82" s="187" t="s">
        <v>32</v>
      </c>
      <c r="D82" s="188"/>
      <c r="E82" s="189"/>
      <c r="F82" s="189"/>
      <c r="G82" s="75" t="str">
        <f t="shared" si="2"/>
        <v/>
      </c>
      <c r="H82" s="194"/>
      <c r="I82" s="188"/>
      <c r="J82" s="188"/>
      <c r="K82" s="192"/>
      <c r="L82" s="118"/>
      <c r="M82" s="112"/>
      <c r="N82" s="187"/>
      <c r="O82" s="187"/>
      <c r="P82" s="80"/>
    </row>
    <row r="83" spans="1:16" s="7" customFormat="1" ht="24.75" customHeight="1" outlineLevel="1" thickBot="1" x14ac:dyDescent="0.3">
      <c r="A83" s="136">
        <v>36</v>
      </c>
      <c r="B83" s="186"/>
      <c r="C83" s="187" t="s">
        <v>32</v>
      </c>
      <c r="D83" s="188"/>
      <c r="E83" s="189"/>
      <c r="F83" s="189"/>
      <c r="G83" s="75" t="str">
        <f t="shared" si="2"/>
        <v/>
      </c>
      <c r="H83" s="194"/>
      <c r="I83" s="188"/>
      <c r="J83" s="188"/>
      <c r="K83" s="192"/>
      <c r="L83" s="118"/>
      <c r="M83" s="112"/>
      <c r="N83" s="187"/>
      <c r="O83" s="187"/>
      <c r="P83" s="80"/>
    </row>
    <row r="84" spans="1:16" s="7" customFormat="1" ht="24.75" customHeight="1" outlineLevel="1" thickBot="1" x14ac:dyDescent="0.3">
      <c r="A84" s="136">
        <v>37</v>
      </c>
      <c r="B84" s="186"/>
      <c r="C84" s="187" t="s">
        <v>32</v>
      </c>
      <c r="D84" s="188"/>
      <c r="E84" s="189"/>
      <c r="F84" s="189"/>
      <c r="G84" s="75" t="str">
        <f t="shared" si="2"/>
        <v/>
      </c>
      <c r="H84" s="194"/>
      <c r="I84" s="188"/>
      <c r="J84" s="188"/>
      <c r="K84" s="192"/>
      <c r="L84" s="118"/>
      <c r="M84" s="112"/>
      <c r="N84" s="187"/>
      <c r="O84" s="187"/>
      <c r="P84" s="80"/>
    </row>
    <row r="85" spans="1:16" s="7" customFormat="1" ht="24.75" customHeight="1" outlineLevel="1" thickBot="1" x14ac:dyDescent="0.3">
      <c r="A85" s="136">
        <v>38</v>
      </c>
      <c r="B85" s="186"/>
      <c r="C85" s="187" t="s">
        <v>32</v>
      </c>
      <c r="D85" s="188"/>
      <c r="E85" s="189"/>
      <c r="F85" s="189"/>
      <c r="G85" s="75" t="str">
        <f t="shared" si="2"/>
        <v/>
      </c>
      <c r="H85" s="194"/>
      <c r="I85" s="188"/>
      <c r="J85" s="188"/>
      <c r="K85" s="192"/>
      <c r="L85" s="118"/>
      <c r="M85" s="112"/>
      <c r="N85" s="187"/>
      <c r="O85" s="187"/>
      <c r="P85" s="80"/>
    </row>
    <row r="86" spans="1:16" s="7" customFormat="1" ht="24.75" customHeight="1" outlineLevel="1" thickBot="1" x14ac:dyDescent="0.3">
      <c r="A86" s="136">
        <v>39</v>
      </c>
      <c r="B86" s="186"/>
      <c r="C86" s="187" t="s">
        <v>32</v>
      </c>
      <c r="D86" s="188"/>
      <c r="E86" s="189"/>
      <c r="F86" s="189"/>
      <c r="G86" s="75" t="str">
        <f t="shared" si="2"/>
        <v/>
      </c>
      <c r="H86" s="194"/>
      <c r="I86" s="188"/>
      <c r="J86" s="188"/>
      <c r="K86" s="192"/>
      <c r="L86" s="118"/>
      <c r="M86" s="112"/>
      <c r="N86" s="187"/>
      <c r="O86" s="187"/>
      <c r="P86" s="80"/>
    </row>
    <row r="87" spans="1:16" s="7" customFormat="1" ht="24.75" customHeight="1" outlineLevel="1" thickBot="1" x14ac:dyDescent="0.3">
      <c r="A87" s="136">
        <v>40</v>
      </c>
      <c r="B87" s="186"/>
      <c r="C87" s="187" t="s">
        <v>32</v>
      </c>
      <c r="D87" s="188"/>
      <c r="E87" s="189"/>
      <c r="F87" s="189"/>
      <c r="G87" s="75" t="str">
        <f t="shared" ref="G87:G94" si="3">IF(AND(E87&lt;&gt;"",F87&lt;&gt;""),((F87-E87)/30),"")</f>
        <v/>
      </c>
      <c r="H87" s="194"/>
      <c r="I87" s="188"/>
      <c r="J87" s="188"/>
      <c r="K87" s="192"/>
      <c r="L87" s="118"/>
      <c r="M87" s="112"/>
      <c r="N87" s="187"/>
      <c r="O87" s="187"/>
      <c r="P87" s="80"/>
    </row>
    <row r="88" spans="1:16" s="7" customFormat="1" ht="24.75" customHeight="1" outlineLevel="1" thickBot="1" x14ac:dyDescent="0.3">
      <c r="A88" s="136">
        <v>41</v>
      </c>
      <c r="B88" s="186"/>
      <c r="C88" s="187" t="s">
        <v>32</v>
      </c>
      <c r="D88" s="188"/>
      <c r="E88" s="189"/>
      <c r="F88" s="189"/>
      <c r="G88" s="75" t="str">
        <f t="shared" si="3"/>
        <v/>
      </c>
      <c r="H88" s="194"/>
      <c r="I88" s="188"/>
      <c r="J88" s="188"/>
      <c r="K88" s="192"/>
      <c r="L88" s="118"/>
      <c r="M88" s="112"/>
      <c r="N88" s="187"/>
      <c r="O88" s="187"/>
      <c r="P88" s="80"/>
    </row>
    <row r="89" spans="1:16" s="7" customFormat="1" ht="24.75" customHeight="1" outlineLevel="1" thickBot="1" x14ac:dyDescent="0.3">
      <c r="A89" s="136">
        <v>42</v>
      </c>
      <c r="B89" s="186"/>
      <c r="C89" s="187" t="s">
        <v>32</v>
      </c>
      <c r="D89" s="188"/>
      <c r="E89" s="189"/>
      <c r="F89" s="189"/>
      <c r="G89" s="75" t="str">
        <f t="shared" si="3"/>
        <v/>
      </c>
      <c r="H89" s="194"/>
      <c r="I89" s="188"/>
      <c r="J89" s="188"/>
      <c r="K89" s="192"/>
      <c r="L89" s="118"/>
      <c r="M89" s="112"/>
      <c r="N89" s="187"/>
      <c r="O89" s="187"/>
      <c r="P89" s="80"/>
    </row>
    <row r="90" spans="1:16" s="7" customFormat="1" ht="24.75" customHeight="1" outlineLevel="1" thickBot="1" x14ac:dyDescent="0.3">
      <c r="A90" s="136">
        <v>43</v>
      </c>
      <c r="B90" s="186"/>
      <c r="C90" s="187" t="s">
        <v>31</v>
      </c>
      <c r="D90" s="188"/>
      <c r="E90" s="189"/>
      <c r="F90" s="189"/>
      <c r="G90" s="75" t="str">
        <f t="shared" si="3"/>
        <v/>
      </c>
      <c r="H90" s="194"/>
      <c r="I90" s="188"/>
      <c r="J90" s="188"/>
      <c r="K90" s="192"/>
      <c r="L90" s="118"/>
      <c r="M90" s="112"/>
      <c r="N90" s="187"/>
      <c r="O90" s="187"/>
      <c r="P90" s="80"/>
    </row>
    <row r="91" spans="1:16" s="7" customFormat="1" ht="24.75" customHeight="1" outlineLevel="1" thickBot="1" x14ac:dyDescent="0.3">
      <c r="A91" s="136">
        <v>44</v>
      </c>
      <c r="B91" s="186"/>
      <c r="C91" s="187" t="s">
        <v>31</v>
      </c>
      <c r="D91" s="188"/>
      <c r="E91" s="189"/>
      <c r="F91" s="189"/>
      <c r="G91" s="75" t="str">
        <f t="shared" si="3"/>
        <v/>
      </c>
      <c r="H91" s="194"/>
      <c r="I91" s="188"/>
      <c r="J91" s="188"/>
      <c r="K91" s="192"/>
      <c r="L91" s="118"/>
      <c r="M91" s="112"/>
      <c r="N91" s="187"/>
      <c r="O91" s="187"/>
      <c r="P91" s="80"/>
    </row>
    <row r="92" spans="1:16" s="7" customFormat="1" ht="24.75" customHeight="1" outlineLevel="1" thickBot="1" x14ac:dyDescent="0.3">
      <c r="A92" s="136">
        <v>45</v>
      </c>
      <c r="B92" s="186"/>
      <c r="C92" s="187" t="s">
        <v>31</v>
      </c>
      <c r="D92" s="188"/>
      <c r="E92" s="189"/>
      <c r="F92" s="189"/>
      <c r="G92" s="75" t="str">
        <f t="shared" si="3"/>
        <v/>
      </c>
      <c r="H92" s="194"/>
      <c r="I92" s="188"/>
      <c r="J92" s="188"/>
      <c r="K92" s="192"/>
      <c r="L92" s="118"/>
      <c r="M92" s="112"/>
      <c r="N92" s="187"/>
      <c r="O92" s="187"/>
      <c r="P92" s="80"/>
    </row>
    <row r="93" spans="1:16" s="7" customFormat="1" ht="24.75" customHeight="1" outlineLevel="1" thickBot="1" x14ac:dyDescent="0.3">
      <c r="A93" s="136">
        <v>46</v>
      </c>
      <c r="B93" s="186"/>
      <c r="C93" s="187" t="s">
        <v>31</v>
      </c>
      <c r="D93" s="188"/>
      <c r="E93" s="189"/>
      <c r="F93" s="189"/>
      <c r="G93" s="75" t="str">
        <f>IF(AND(E93&lt;&gt;"",F93&lt;&gt;""),((F93-E93)/30),"")</f>
        <v/>
      </c>
      <c r="H93" s="194"/>
      <c r="I93" s="188"/>
      <c r="J93" s="188"/>
      <c r="K93" s="192"/>
      <c r="L93" s="118"/>
      <c r="M93" s="112"/>
      <c r="N93" s="187"/>
      <c r="O93" s="187"/>
      <c r="P93" s="80"/>
    </row>
    <row r="94" spans="1:16" s="7" customFormat="1" ht="24.75" customHeight="1" outlineLevel="1" thickBot="1" x14ac:dyDescent="0.3">
      <c r="A94" s="136">
        <v>47</v>
      </c>
      <c r="B94" s="186"/>
      <c r="C94" s="187" t="s">
        <v>31</v>
      </c>
      <c r="D94" s="188"/>
      <c r="E94" s="189"/>
      <c r="F94" s="189"/>
      <c r="G94" s="75" t="str">
        <f t="shared" si="3"/>
        <v/>
      </c>
      <c r="H94" s="194"/>
      <c r="I94" s="188"/>
      <c r="J94" s="188"/>
      <c r="K94" s="192"/>
      <c r="L94" s="118"/>
      <c r="M94" s="112"/>
      <c r="N94" s="187"/>
      <c r="O94" s="187"/>
      <c r="P94" s="80"/>
    </row>
    <row r="95" spans="1:16" s="7" customFormat="1" ht="24.75" customHeight="1" outlineLevel="1" thickBot="1" x14ac:dyDescent="0.3">
      <c r="A95" s="136">
        <v>48</v>
      </c>
      <c r="B95" s="186"/>
      <c r="C95" s="187" t="s">
        <v>31</v>
      </c>
      <c r="D95" s="188"/>
      <c r="E95" s="189"/>
      <c r="F95" s="189"/>
      <c r="G95" s="75" t="str">
        <f t="shared" si="1"/>
        <v/>
      </c>
      <c r="H95" s="194"/>
      <c r="I95" s="188"/>
      <c r="J95" s="188"/>
      <c r="K95" s="192"/>
      <c r="L95" s="118"/>
      <c r="M95" s="112"/>
      <c r="N95" s="187"/>
      <c r="O95" s="187"/>
      <c r="P95" s="80"/>
    </row>
    <row r="96" spans="1:16" s="7" customFormat="1" ht="24.75" customHeight="1" outlineLevel="1" thickBot="1" x14ac:dyDescent="0.3">
      <c r="A96" s="136">
        <v>49</v>
      </c>
      <c r="B96" s="186"/>
      <c r="C96" s="187" t="s">
        <v>31</v>
      </c>
      <c r="D96" s="188"/>
      <c r="E96" s="189"/>
      <c r="F96" s="189"/>
      <c r="G96" s="75" t="str">
        <f t="shared" si="1"/>
        <v/>
      </c>
      <c r="H96" s="194"/>
      <c r="I96" s="188"/>
      <c r="J96" s="188"/>
      <c r="K96" s="192"/>
      <c r="L96" s="118"/>
      <c r="M96" s="112"/>
      <c r="N96" s="187"/>
      <c r="O96" s="187"/>
      <c r="P96" s="80"/>
    </row>
    <row r="97" spans="1:16" s="7" customFormat="1" ht="24.75" customHeight="1" outlineLevel="1" thickBot="1" x14ac:dyDescent="0.3">
      <c r="A97" s="136">
        <v>50</v>
      </c>
      <c r="B97" s="186"/>
      <c r="C97" s="187" t="s">
        <v>31</v>
      </c>
      <c r="D97" s="188"/>
      <c r="E97" s="189"/>
      <c r="F97" s="189"/>
      <c r="G97" s="75" t="str">
        <f t="shared" si="1"/>
        <v/>
      </c>
      <c r="H97" s="194"/>
      <c r="I97" s="188"/>
      <c r="J97" s="188"/>
      <c r="K97" s="192"/>
      <c r="L97" s="118"/>
      <c r="M97" s="112"/>
      <c r="N97" s="187"/>
      <c r="O97" s="187"/>
      <c r="P97" s="80"/>
    </row>
    <row r="98" spans="1:16" s="7" customFormat="1" ht="24.75" customHeight="1" outlineLevel="1" thickBot="1" x14ac:dyDescent="0.3">
      <c r="A98" s="136">
        <v>51</v>
      </c>
      <c r="B98" s="186"/>
      <c r="C98" s="187" t="s">
        <v>31</v>
      </c>
      <c r="D98" s="188"/>
      <c r="E98" s="189"/>
      <c r="F98" s="189"/>
      <c r="G98" s="75" t="str">
        <f t="shared" si="1"/>
        <v/>
      </c>
      <c r="H98" s="194"/>
      <c r="I98" s="188"/>
      <c r="J98" s="188"/>
      <c r="K98" s="192"/>
      <c r="L98" s="118"/>
      <c r="M98" s="112"/>
      <c r="N98" s="187"/>
      <c r="O98" s="187"/>
      <c r="P98" s="80"/>
    </row>
    <row r="99" spans="1:16" s="7" customFormat="1" ht="24.75" customHeight="1" outlineLevel="1" thickBot="1" x14ac:dyDescent="0.3">
      <c r="A99" s="136">
        <v>52</v>
      </c>
      <c r="B99" s="186"/>
      <c r="C99" s="187" t="s">
        <v>31</v>
      </c>
      <c r="D99" s="188"/>
      <c r="E99" s="189"/>
      <c r="F99" s="189"/>
      <c r="G99" s="75" t="str">
        <f t="shared" si="1"/>
        <v/>
      </c>
      <c r="H99" s="194"/>
      <c r="I99" s="188"/>
      <c r="J99" s="188"/>
      <c r="K99" s="192"/>
      <c r="L99" s="118"/>
      <c r="M99" s="112"/>
      <c r="N99" s="187"/>
      <c r="O99" s="187"/>
      <c r="P99" s="80"/>
    </row>
    <row r="100" spans="1:16" s="7" customFormat="1" ht="24.75" customHeight="1" outlineLevel="1" thickBot="1" x14ac:dyDescent="0.3">
      <c r="A100" s="136">
        <v>53</v>
      </c>
      <c r="B100" s="186"/>
      <c r="C100" s="187" t="s">
        <v>31</v>
      </c>
      <c r="D100" s="188"/>
      <c r="E100" s="189"/>
      <c r="F100" s="189"/>
      <c r="G100" s="75" t="str">
        <f t="shared" si="1"/>
        <v/>
      </c>
      <c r="H100" s="194"/>
      <c r="I100" s="188"/>
      <c r="J100" s="188"/>
      <c r="K100" s="192"/>
      <c r="L100" s="118"/>
      <c r="M100" s="112"/>
      <c r="N100" s="187"/>
      <c r="O100" s="187"/>
      <c r="P100" s="80"/>
    </row>
    <row r="101" spans="1:16" s="7" customFormat="1" ht="24.75" customHeight="1" outlineLevel="1" thickBot="1" x14ac:dyDescent="0.3">
      <c r="A101" s="136">
        <v>54</v>
      </c>
      <c r="B101" s="186"/>
      <c r="C101" s="187" t="s">
        <v>31</v>
      </c>
      <c r="D101" s="188"/>
      <c r="E101" s="189"/>
      <c r="F101" s="189"/>
      <c r="G101" s="75" t="str">
        <f t="shared" si="1"/>
        <v/>
      </c>
      <c r="H101" s="194"/>
      <c r="I101" s="188"/>
      <c r="J101" s="188"/>
      <c r="K101" s="192"/>
      <c r="L101" s="118"/>
      <c r="M101" s="112"/>
      <c r="N101" s="187"/>
      <c r="O101" s="187"/>
      <c r="P101" s="80"/>
    </row>
    <row r="102" spans="1:16" s="7" customFormat="1" ht="24.75" customHeight="1" outlineLevel="1" thickBot="1" x14ac:dyDescent="0.3">
      <c r="A102" s="136">
        <v>55</v>
      </c>
      <c r="B102" s="186"/>
      <c r="C102" s="187" t="s">
        <v>31</v>
      </c>
      <c r="D102" s="188"/>
      <c r="E102" s="189"/>
      <c r="F102" s="189"/>
      <c r="G102" s="75" t="str">
        <f t="shared" si="1"/>
        <v/>
      </c>
      <c r="H102" s="194"/>
      <c r="I102" s="188"/>
      <c r="J102" s="188"/>
      <c r="K102" s="192"/>
      <c r="L102" s="118"/>
      <c r="M102" s="112"/>
      <c r="N102" s="187"/>
      <c r="O102" s="187"/>
      <c r="P102" s="80"/>
    </row>
    <row r="103" spans="1:16" s="7" customFormat="1" ht="24.75" customHeight="1" outlineLevel="1" thickBot="1" x14ac:dyDescent="0.3">
      <c r="A103" s="136">
        <v>56</v>
      </c>
      <c r="B103" s="186"/>
      <c r="C103" s="187" t="s">
        <v>31</v>
      </c>
      <c r="D103" s="188"/>
      <c r="E103" s="189"/>
      <c r="F103" s="189"/>
      <c r="G103" s="75" t="str">
        <f t="shared" si="1"/>
        <v/>
      </c>
      <c r="H103" s="194"/>
      <c r="I103" s="188"/>
      <c r="J103" s="188"/>
      <c r="K103" s="192"/>
      <c r="L103" s="118"/>
      <c r="M103" s="112"/>
      <c r="N103" s="187"/>
      <c r="O103" s="187"/>
      <c r="P103" s="80"/>
    </row>
    <row r="104" spans="1:16" s="7" customFormat="1" ht="24.75" customHeight="1" outlineLevel="1" thickBot="1" x14ac:dyDescent="0.3">
      <c r="A104" s="136">
        <v>57</v>
      </c>
      <c r="B104" s="186"/>
      <c r="C104" s="187" t="s">
        <v>31</v>
      </c>
      <c r="D104" s="188"/>
      <c r="E104" s="189"/>
      <c r="F104" s="189"/>
      <c r="G104" s="75" t="str">
        <f t="shared" si="1"/>
        <v/>
      </c>
      <c r="H104" s="194"/>
      <c r="I104" s="188"/>
      <c r="J104" s="188"/>
      <c r="K104" s="192"/>
      <c r="L104" s="118"/>
      <c r="M104" s="112"/>
      <c r="N104" s="187"/>
      <c r="O104" s="187"/>
      <c r="P104" s="80"/>
    </row>
    <row r="105" spans="1:16" s="7" customFormat="1" ht="24.75" customHeight="1" outlineLevel="1" thickBot="1" x14ac:dyDescent="0.3">
      <c r="A105" s="136">
        <v>58</v>
      </c>
      <c r="B105" s="186"/>
      <c r="C105" s="187" t="s">
        <v>31</v>
      </c>
      <c r="D105" s="188"/>
      <c r="E105" s="189"/>
      <c r="F105" s="189"/>
      <c r="G105" s="75" t="str">
        <f t="shared" si="1"/>
        <v/>
      </c>
      <c r="H105" s="194"/>
      <c r="I105" s="188"/>
      <c r="J105" s="188"/>
      <c r="K105" s="192"/>
      <c r="L105" s="118"/>
      <c r="M105" s="112"/>
      <c r="N105" s="187"/>
      <c r="O105" s="187"/>
      <c r="P105" s="80"/>
    </row>
    <row r="106" spans="1:16" s="7" customFormat="1" ht="24.75" customHeight="1" outlineLevel="1" thickBot="1" x14ac:dyDescent="0.3">
      <c r="A106" s="136">
        <v>59</v>
      </c>
      <c r="B106" s="186"/>
      <c r="C106" s="187" t="s">
        <v>31</v>
      </c>
      <c r="D106" s="188"/>
      <c r="E106" s="189"/>
      <c r="F106" s="189"/>
      <c r="G106" s="75" t="str">
        <f t="shared" si="1"/>
        <v/>
      </c>
      <c r="H106" s="194"/>
      <c r="I106" s="188"/>
      <c r="J106" s="188"/>
      <c r="K106" s="192"/>
      <c r="L106" s="118"/>
      <c r="M106" s="112"/>
      <c r="N106" s="187"/>
      <c r="O106" s="187"/>
      <c r="P106" s="80"/>
    </row>
    <row r="107" spans="1:16" s="7" customFormat="1" ht="24.75" customHeight="1" outlineLevel="1" thickBot="1" x14ac:dyDescent="0.3">
      <c r="A107" s="136">
        <v>60</v>
      </c>
      <c r="B107" s="186"/>
      <c r="C107" s="187" t="s">
        <v>31</v>
      </c>
      <c r="D107" s="188"/>
      <c r="E107" s="189"/>
      <c r="F107" s="189"/>
      <c r="G107" s="75" t="str">
        <f t="shared" si="1"/>
        <v/>
      </c>
      <c r="H107" s="194"/>
      <c r="I107" s="188"/>
      <c r="J107" s="188"/>
      <c r="K107" s="192"/>
      <c r="L107" s="118"/>
      <c r="M107" s="112"/>
      <c r="N107" s="187"/>
      <c r="O107" s="187"/>
      <c r="P107" s="80"/>
    </row>
    <row r="108" spans="1:16" ht="29.45" customHeight="1" thickBot="1" x14ac:dyDescent="0.3">
      <c r="O108" s="177" t="str">
        <f>HYPERLINK("#Integrante_6!A1","INICIO")</f>
        <v>INICIO</v>
      </c>
    </row>
    <row r="109" spans="1:16" s="19" customFormat="1" ht="31.5" customHeight="1" thickBot="1" x14ac:dyDescent="0.3">
      <c r="A109" s="226" t="s">
        <v>2638</v>
      </c>
      <c r="B109" s="227"/>
      <c r="C109" s="227"/>
      <c r="D109" s="227"/>
      <c r="E109" s="227"/>
      <c r="F109" s="227"/>
      <c r="G109" s="227"/>
      <c r="H109" s="227"/>
      <c r="I109" s="227"/>
      <c r="J109" s="227"/>
      <c r="K109" s="227"/>
      <c r="L109" s="227"/>
      <c r="M109" s="227"/>
      <c r="N109" s="227"/>
      <c r="O109" s="228"/>
      <c r="P109" s="77"/>
    </row>
    <row r="110" spans="1:16" ht="15" customHeight="1" x14ac:dyDescent="0.25">
      <c r="A110" s="229" t="s">
        <v>2660</v>
      </c>
      <c r="B110" s="230"/>
      <c r="C110" s="230"/>
      <c r="D110" s="230"/>
      <c r="E110" s="230"/>
      <c r="F110" s="230"/>
      <c r="G110" s="230"/>
      <c r="H110" s="230"/>
      <c r="I110" s="230"/>
      <c r="J110" s="230"/>
      <c r="K110" s="230"/>
      <c r="L110" s="230"/>
      <c r="M110" s="230"/>
      <c r="N110" s="230"/>
      <c r="O110" s="231"/>
    </row>
    <row r="111" spans="1:16" x14ac:dyDescent="0.25">
      <c r="A111" s="232"/>
      <c r="B111" s="233"/>
      <c r="C111" s="233"/>
      <c r="D111" s="233"/>
      <c r="E111" s="233"/>
      <c r="F111" s="233"/>
      <c r="G111" s="233"/>
      <c r="H111" s="233"/>
      <c r="I111" s="233"/>
      <c r="J111" s="233"/>
      <c r="K111" s="233"/>
      <c r="L111" s="233"/>
      <c r="M111" s="233"/>
      <c r="N111" s="233"/>
      <c r="O111" s="234"/>
    </row>
    <row r="112" spans="1:16" s="1" customFormat="1" ht="26.25" customHeight="1" x14ac:dyDescent="0.25">
      <c r="I112" s="239" t="s">
        <v>9</v>
      </c>
      <c r="J112" s="24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5" t="s">
        <v>2671</v>
      </c>
      <c r="C114" s="166" t="s">
        <v>31</v>
      </c>
      <c r="D114" s="188"/>
      <c r="E114" s="189"/>
      <c r="F114" s="189"/>
      <c r="G114" s="164" t="str">
        <f>IF(AND(E114&lt;&gt;"",F114&lt;&gt;""),((F114-E114)/30),"")</f>
        <v/>
      </c>
      <c r="H114" s="186"/>
      <c r="I114" s="188"/>
      <c r="J114" s="188"/>
      <c r="K114" s="196"/>
      <c r="L114" s="101" t="str">
        <f>+IF(AND(K114&gt;0,O114="Ejecución"),(K114/877802)*Tabla2815[[#This Row],[% participación]],IF(AND(K114&gt;0,O114&lt;&gt;"Ejecución"),"-",""))</f>
        <v/>
      </c>
      <c r="M114" s="118"/>
      <c r="N114" s="173" t="str">
        <f>+IF(M116="No",1,IF(M116="Si","Ingrese %",""))</f>
        <v/>
      </c>
      <c r="O114" s="169" t="s">
        <v>1150</v>
      </c>
      <c r="P114" s="79"/>
    </row>
    <row r="115" spans="1:16" s="6" customFormat="1" ht="24.75" customHeight="1" x14ac:dyDescent="0.25">
      <c r="A115" s="135">
        <v>2</v>
      </c>
      <c r="B115" s="165" t="s">
        <v>2671</v>
      </c>
      <c r="C115" s="166" t="s">
        <v>31</v>
      </c>
      <c r="D115" s="188"/>
      <c r="E115" s="189"/>
      <c r="F115" s="189"/>
      <c r="G115" s="164" t="str">
        <f t="shared" ref="G115:G160" si="4">IF(AND(E115&lt;&gt;"",F115&lt;&gt;""),((F115-E115)/30),"")</f>
        <v/>
      </c>
      <c r="H115" s="186"/>
      <c r="I115" s="188"/>
      <c r="J115" s="188"/>
      <c r="K115" s="197"/>
      <c r="L115" s="101" t="str">
        <f>+IF(AND(K115&gt;0,O115="Ejecución"),(K115/877802)*Tabla2815[[#This Row],[% participación]],IF(AND(K115&gt;0,O115&lt;&gt;"Ejecución"),"-",""))</f>
        <v/>
      </c>
      <c r="M115" s="118"/>
      <c r="N115" s="173" t="str">
        <f>+IF(M116="No",1,IF(M116="Si","Ingrese %",""))</f>
        <v/>
      </c>
      <c r="O115" s="169" t="s">
        <v>1150</v>
      </c>
      <c r="P115" s="79"/>
    </row>
    <row r="116" spans="1:16" s="6" customFormat="1" ht="24.75" customHeight="1" x14ac:dyDescent="0.25">
      <c r="A116" s="135">
        <v>3</v>
      </c>
      <c r="B116" s="165" t="s">
        <v>2671</v>
      </c>
      <c r="C116" s="166" t="s">
        <v>31</v>
      </c>
      <c r="D116" s="188"/>
      <c r="E116" s="189"/>
      <c r="F116" s="189"/>
      <c r="G116" s="164" t="str">
        <f t="shared" si="4"/>
        <v/>
      </c>
      <c r="H116" s="186"/>
      <c r="I116" s="188"/>
      <c r="J116" s="188"/>
      <c r="K116" s="197"/>
      <c r="L116" s="101" t="str">
        <f>+IF(AND(K116&gt;0,O116="Ejecución"),(K116/877802)*Tabla2815[[#This Row],[% participación]],IF(AND(K116&gt;0,O116&lt;&gt;"Ejecución"),"-",""))</f>
        <v/>
      </c>
      <c r="M116" s="118"/>
      <c r="N116" s="173" t="str">
        <f t="shared" ref="N116:N160" si="5">+IF(M116="No",1,IF(M116="Si","Ingrese %",""))</f>
        <v/>
      </c>
      <c r="O116" s="169" t="s">
        <v>1150</v>
      </c>
      <c r="P116" s="79"/>
    </row>
    <row r="117" spans="1:16" s="6" customFormat="1" ht="24.75" customHeight="1" outlineLevel="1" x14ac:dyDescent="0.25">
      <c r="A117" s="135">
        <v>4</v>
      </c>
      <c r="B117" s="165" t="s">
        <v>2671</v>
      </c>
      <c r="C117" s="166" t="s">
        <v>31</v>
      </c>
      <c r="D117" s="188"/>
      <c r="E117" s="189"/>
      <c r="F117" s="189"/>
      <c r="G117" s="164" t="str">
        <f t="shared" si="4"/>
        <v/>
      </c>
      <c r="H117" s="186"/>
      <c r="I117" s="188"/>
      <c r="J117" s="188"/>
      <c r="K117" s="197"/>
      <c r="L117" s="101" t="str">
        <f>+IF(AND(K117&gt;0,O117="Ejecución"),(K117/877802)*Tabla2815[[#This Row],[% participación]],IF(AND(K117&gt;0,O117&lt;&gt;"Ejecución"),"-",""))</f>
        <v/>
      </c>
      <c r="M117" s="118"/>
      <c r="N117" s="173" t="str">
        <f t="shared" si="5"/>
        <v/>
      </c>
      <c r="O117" s="169" t="s">
        <v>1150</v>
      </c>
      <c r="P117" s="79"/>
    </row>
    <row r="118" spans="1:16" s="7" customFormat="1" ht="24.75" customHeight="1" outlineLevel="1" x14ac:dyDescent="0.25">
      <c r="A118" s="136">
        <v>5</v>
      </c>
      <c r="B118" s="165" t="s">
        <v>2671</v>
      </c>
      <c r="C118" s="166" t="s">
        <v>31</v>
      </c>
      <c r="D118" s="188"/>
      <c r="E118" s="189"/>
      <c r="F118" s="189"/>
      <c r="G118" s="164" t="str">
        <f t="shared" si="4"/>
        <v/>
      </c>
      <c r="H118" s="186"/>
      <c r="I118" s="188"/>
      <c r="J118" s="188"/>
      <c r="K118" s="197"/>
      <c r="L118" s="101" t="str">
        <f>+IF(AND(K118&gt;0,O118="Ejecución"),(K118/877802)*Tabla2815[[#This Row],[% participación]],IF(AND(K118&gt;0,O118&lt;&gt;"Ejecución"),"-",""))</f>
        <v/>
      </c>
      <c r="M118" s="118"/>
      <c r="N118" s="173" t="str">
        <f t="shared" si="5"/>
        <v/>
      </c>
      <c r="O118" s="169" t="s">
        <v>1150</v>
      </c>
      <c r="P118" s="80"/>
    </row>
    <row r="119" spans="1:16" s="7" customFormat="1" ht="24.75" customHeight="1" outlineLevel="1" x14ac:dyDescent="0.25">
      <c r="A119" s="136">
        <v>6</v>
      </c>
      <c r="B119" s="165" t="s">
        <v>2671</v>
      </c>
      <c r="C119" s="166" t="s">
        <v>31</v>
      </c>
      <c r="D119" s="198"/>
      <c r="E119" s="199"/>
      <c r="F119" s="199"/>
      <c r="G119" s="164" t="str">
        <f t="shared" si="4"/>
        <v/>
      </c>
      <c r="H119" s="200"/>
      <c r="I119" s="198"/>
      <c r="J119" s="198"/>
      <c r="K119" s="197"/>
      <c r="L119" s="101" t="str">
        <f>+IF(AND(K119&gt;0,O119="Ejecución"),(K119/877802)*Tabla2815[[#This Row],[% participación]],IF(AND(K119&gt;0,O119&lt;&gt;"Ejecución"),"-",""))</f>
        <v/>
      </c>
      <c r="M119" s="118"/>
      <c r="N119" s="173" t="str">
        <f t="shared" si="5"/>
        <v/>
      </c>
      <c r="O119" s="169" t="s">
        <v>1150</v>
      </c>
      <c r="P119" s="80"/>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7"/>
      <c r="L120" s="101" t="str">
        <f>+IF(AND(K120&gt;0,O120="Ejecución"),(K120/877802)*Tabla2815[[#This Row],[% participación]],IF(AND(K120&gt;0,O120&lt;&gt;"Ejecución"),"-",""))</f>
        <v/>
      </c>
      <c r="M120" s="118"/>
      <c r="N120" s="173" t="str">
        <f t="shared" si="5"/>
        <v/>
      </c>
      <c r="O120" s="169" t="s">
        <v>1150</v>
      </c>
      <c r="P120" s="80"/>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7"/>
      <c r="L121" s="101" t="str">
        <f>+IF(AND(K121&gt;0,O121="Ejecución"),(K121/877802)*Tabla2815[[#This Row],[% participación]],IF(AND(K121&gt;0,O121&lt;&gt;"Ejecución"),"-",""))</f>
        <v/>
      </c>
      <c r="M121" s="118"/>
      <c r="N121" s="173" t="str">
        <f t="shared" si="5"/>
        <v/>
      </c>
      <c r="O121" s="169" t="s">
        <v>1150</v>
      </c>
      <c r="P121" s="80"/>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7"/>
      <c r="L122" s="101" t="str">
        <f>+IF(AND(K122&gt;0,O122="Ejecución"),(K122/877802)*Tabla2815[[#This Row],[% participación]],IF(AND(K122&gt;0,O122&lt;&gt;"Ejecución"),"-",""))</f>
        <v/>
      </c>
      <c r="M122" s="118"/>
      <c r="N122" s="173" t="str">
        <f t="shared" si="5"/>
        <v/>
      </c>
      <c r="O122" s="169" t="s">
        <v>1150</v>
      </c>
      <c r="P122" s="80"/>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7"/>
      <c r="L123" s="101" t="str">
        <f>+IF(AND(K123&gt;0,O123="Ejecución"),(K123/877802)*Tabla2815[[#This Row],[% participación]],IF(AND(K123&gt;0,O123&lt;&gt;"Ejecución"),"-",""))</f>
        <v/>
      </c>
      <c r="M123" s="118"/>
      <c r="N123" s="173" t="str">
        <f t="shared" si="5"/>
        <v/>
      </c>
      <c r="O123" s="169" t="s">
        <v>1150</v>
      </c>
      <c r="P123" s="80"/>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7"/>
      <c r="L124" s="101" t="str">
        <f>+IF(AND(K124&gt;0,O124="Ejecución"),(K124/877802)*Tabla2815[[#This Row],[% participación]],IF(AND(K124&gt;0,O124&lt;&gt;"Ejecución"),"-",""))</f>
        <v/>
      </c>
      <c r="M124" s="118"/>
      <c r="N124" s="173" t="str">
        <f t="shared" si="5"/>
        <v/>
      </c>
      <c r="O124" s="169" t="s">
        <v>1150</v>
      </c>
      <c r="P124" s="80"/>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7"/>
      <c r="L125" s="101" t="str">
        <f>+IF(AND(K125&gt;0,O125="Ejecución"),(K125/877802)*Tabla2815[[#This Row],[% participación]],IF(AND(K125&gt;0,O125&lt;&gt;"Ejecución"),"-",""))</f>
        <v/>
      </c>
      <c r="M125" s="118"/>
      <c r="N125" s="173" t="str">
        <f t="shared" si="5"/>
        <v/>
      </c>
      <c r="O125" s="169" t="s">
        <v>1150</v>
      </c>
      <c r="P125" s="80"/>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7"/>
      <c r="L126" s="101" t="str">
        <f>+IF(AND(K126&gt;0,O126="Ejecución"),(K126/877802)*Tabla2815[[#This Row],[% participación]],IF(AND(K126&gt;0,O126&lt;&gt;"Ejecución"),"-",""))</f>
        <v/>
      </c>
      <c r="M126" s="118"/>
      <c r="N126" s="173" t="str">
        <f t="shared" si="5"/>
        <v/>
      </c>
      <c r="O126" s="169" t="s">
        <v>1150</v>
      </c>
      <c r="P126" s="80"/>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7"/>
      <c r="L127" s="101" t="str">
        <f>+IF(AND(K127&gt;0,O127="Ejecución"),(K127/877802)*Tabla2815[[#This Row],[% participación]],IF(AND(K127&gt;0,O127&lt;&gt;"Ejecución"),"-",""))</f>
        <v/>
      </c>
      <c r="M127" s="118"/>
      <c r="N127" s="173" t="str">
        <f t="shared" si="5"/>
        <v/>
      </c>
      <c r="O127" s="169" t="s">
        <v>1150</v>
      </c>
      <c r="P127" s="80"/>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7"/>
      <c r="L128" s="101" t="str">
        <f>+IF(AND(K128&gt;0,O128="Ejecución"),(K128/877802)*Tabla2815[[#This Row],[% participación]],IF(AND(K128&gt;0,O128&lt;&gt;"Ejecución"),"-",""))</f>
        <v/>
      </c>
      <c r="M128" s="118"/>
      <c r="N128" s="173" t="str">
        <f t="shared" si="5"/>
        <v/>
      </c>
      <c r="O128" s="169" t="s">
        <v>1150</v>
      </c>
      <c r="P128" s="80"/>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7"/>
      <c r="L129" s="101" t="str">
        <f>+IF(AND(K129&gt;0,O129="Ejecución"),(K129/877802)*Tabla2815[[#This Row],[% participación]],IF(AND(K129&gt;0,O129&lt;&gt;"Ejecución"),"-",""))</f>
        <v/>
      </c>
      <c r="M129" s="118"/>
      <c r="N129" s="173" t="str">
        <f t="shared" si="5"/>
        <v/>
      </c>
      <c r="O129" s="169" t="s">
        <v>1150</v>
      </c>
      <c r="P129" s="80"/>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7"/>
      <c r="L130" s="101" t="str">
        <f>+IF(AND(K130&gt;0,O130="Ejecución"),(K130/877802)*Tabla2815[[#This Row],[% participación]],IF(AND(K130&gt;0,O130&lt;&gt;"Ejecución"),"-",""))</f>
        <v/>
      </c>
      <c r="M130" s="118"/>
      <c r="N130" s="173" t="str">
        <f t="shared" si="5"/>
        <v/>
      </c>
      <c r="O130" s="169" t="s">
        <v>1150</v>
      </c>
      <c r="P130" s="80"/>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7"/>
      <c r="L131" s="101" t="str">
        <f>+IF(AND(K131&gt;0,O131="Ejecución"),(K131/877802)*Tabla2815[[#This Row],[% participación]],IF(AND(K131&gt;0,O131&lt;&gt;"Ejecución"),"-",""))</f>
        <v/>
      </c>
      <c r="M131" s="118"/>
      <c r="N131" s="173" t="str">
        <f t="shared" si="5"/>
        <v/>
      </c>
      <c r="O131" s="169" t="s">
        <v>1150</v>
      </c>
      <c r="P131" s="80"/>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7"/>
      <c r="L132" s="101" t="str">
        <f>+IF(AND(K132&gt;0,O132="Ejecución"),(K132/877802)*Tabla2815[[#This Row],[% participación]],IF(AND(K132&gt;0,O132&lt;&gt;"Ejecución"),"-",""))</f>
        <v/>
      </c>
      <c r="M132" s="118"/>
      <c r="N132" s="173" t="str">
        <f t="shared" si="5"/>
        <v/>
      </c>
      <c r="O132" s="169" t="s">
        <v>1150</v>
      </c>
      <c r="P132" s="80"/>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7"/>
      <c r="L133" s="101" t="str">
        <f>+IF(AND(K133&gt;0,O133="Ejecución"),(K133/877802)*Tabla2815[[#This Row],[% participación]],IF(AND(K133&gt;0,O133&lt;&gt;"Ejecución"),"-",""))</f>
        <v/>
      </c>
      <c r="M133" s="118"/>
      <c r="N133" s="173" t="str">
        <f t="shared" si="5"/>
        <v/>
      </c>
      <c r="O133" s="169" t="s">
        <v>1150</v>
      </c>
      <c r="P133" s="80"/>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7"/>
      <c r="L134" s="101" t="str">
        <f>+IF(AND(K134&gt;0,O134="Ejecución"),(K134/877802)*Tabla2815[[#This Row],[% participación]],IF(AND(K134&gt;0,O134&lt;&gt;"Ejecución"),"-",""))</f>
        <v/>
      </c>
      <c r="M134" s="118"/>
      <c r="N134" s="173" t="str">
        <f t="shared" si="5"/>
        <v/>
      </c>
      <c r="O134" s="169" t="s">
        <v>1150</v>
      </c>
      <c r="P134" s="80"/>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7"/>
      <c r="L135" s="101" t="str">
        <f>+IF(AND(K135&gt;0,O135="Ejecución"),(K135/877802)*Tabla2815[[#This Row],[% participación]],IF(AND(K135&gt;0,O135&lt;&gt;"Ejecución"),"-",""))</f>
        <v/>
      </c>
      <c r="M135" s="118"/>
      <c r="N135" s="173" t="str">
        <f t="shared" si="5"/>
        <v/>
      </c>
      <c r="O135" s="169" t="s">
        <v>1150</v>
      </c>
      <c r="P135" s="80"/>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7"/>
      <c r="L136" s="101" t="str">
        <f>+IF(AND(K136&gt;0,O136="Ejecución"),(K136/877802)*Tabla2815[[#This Row],[% participación]],IF(AND(K136&gt;0,O136&lt;&gt;"Ejecución"),"-",""))</f>
        <v/>
      </c>
      <c r="M136" s="118"/>
      <c r="N136" s="173" t="str">
        <f t="shared" si="5"/>
        <v/>
      </c>
      <c r="O136" s="169" t="s">
        <v>1150</v>
      </c>
      <c r="P136" s="80"/>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7"/>
      <c r="L137" s="101" t="str">
        <f>+IF(AND(K137&gt;0,O137="Ejecución"),(K137/877802)*Tabla2815[[#This Row],[% participación]],IF(AND(K137&gt;0,O137&lt;&gt;"Ejecución"),"-",""))</f>
        <v/>
      </c>
      <c r="M137" s="118"/>
      <c r="N137" s="173" t="str">
        <f t="shared" si="5"/>
        <v/>
      </c>
      <c r="O137" s="169" t="s">
        <v>1150</v>
      </c>
      <c r="P137" s="80"/>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7"/>
      <c r="L138" s="101" t="str">
        <f>+IF(AND(K138&gt;0,O138="Ejecución"),(K138/877802)*Tabla2815[[#This Row],[% participación]],IF(AND(K138&gt;0,O138&lt;&gt;"Ejecución"),"-",""))</f>
        <v/>
      </c>
      <c r="M138" s="118"/>
      <c r="N138" s="173" t="str">
        <f t="shared" si="5"/>
        <v/>
      </c>
      <c r="O138" s="169" t="s">
        <v>1150</v>
      </c>
      <c r="P138" s="80"/>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7"/>
      <c r="L139" s="101" t="str">
        <f>+IF(AND(K139&gt;0,O139="Ejecución"),(K139/877802)*Tabla2815[[#This Row],[% participación]],IF(AND(K139&gt;0,O139&lt;&gt;"Ejecución"),"-",""))</f>
        <v/>
      </c>
      <c r="M139" s="118"/>
      <c r="N139" s="173" t="str">
        <f t="shared" si="5"/>
        <v/>
      </c>
      <c r="O139" s="169" t="s">
        <v>1150</v>
      </c>
      <c r="P139" s="80"/>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7"/>
      <c r="L140" s="101" t="str">
        <f>+IF(AND(K140&gt;0,O140="Ejecución"),(K140/877802)*Tabla2815[[#This Row],[% participación]],IF(AND(K140&gt;0,O140&lt;&gt;"Ejecución"),"-",""))</f>
        <v/>
      </c>
      <c r="M140" s="118"/>
      <c r="N140" s="173" t="str">
        <f t="shared" si="5"/>
        <v/>
      </c>
      <c r="O140" s="169" t="s">
        <v>1150</v>
      </c>
      <c r="P140" s="80"/>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7"/>
      <c r="L141" s="101" t="str">
        <f>+IF(AND(K141&gt;0,O141="Ejecución"),(K141/877802)*Tabla2815[[#This Row],[% participación]],IF(AND(K141&gt;0,O141&lt;&gt;"Ejecución"),"-",""))</f>
        <v/>
      </c>
      <c r="M141" s="118"/>
      <c r="N141" s="173" t="str">
        <f t="shared" si="5"/>
        <v/>
      </c>
      <c r="O141" s="169" t="s">
        <v>1150</v>
      </c>
      <c r="P141" s="80"/>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7"/>
      <c r="L142" s="101" t="str">
        <f>+IF(AND(K142&gt;0,O142="Ejecución"),(K142/877802)*Tabla2815[[#This Row],[% participación]],IF(AND(K142&gt;0,O142&lt;&gt;"Ejecución"),"-",""))</f>
        <v/>
      </c>
      <c r="M142" s="118"/>
      <c r="N142" s="173" t="str">
        <f t="shared" si="5"/>
        <v/>
      </c>
      <c r="O142" s="169" t="s">
        <v>1150</v>
      </c>
      <c r="P142" s="80"/>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7"/>
      <c r="L143" s="101" t="str">
        <f>+IF(AND(K143&gt;0,O143="Ejecución"),(K143/877802)*Tabla2815[[#This Row],[% participación]],IF(AND(K143&gt;0,O143&lt;&gt;"Ejecución"),"-",""))</f>
        <v/>
      </c>
      <c r="M143" s="118"/>
      <c r="N143" s="173" t="str">
        <f t="shared" si="5"/>
        <v/>
      </c>
      <c r="O143" s="169" t="s">
        <v>1150</v>
      </c>
      <c r="P143" s="80"/>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7"/>
      <c r="L144" s="101" t="str">
        <f>+IF(AND(K144&gt;0,O144="Ejecución"),(K144/877802)*Tabla2815[[#This Row],[% participación]],IF(AND(K144&gt;0,O144&lt;&gt;"Ejecución"),"-",""))</f>
        <v/>
      </c>
      <c r="M144" s="118"/>
      <c r="N144" s="173" t="str">
        <f t="shared" si="5"/>
        <v/>
      </c>
      <c r="O144" s="169" t="s">
        <v>1150</v>
      </c>
      <c r="P144" s="80"/>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7"/>
      <c r="L145" s="101" t="str">
        <f>+IF(AND(K145&gt;0,O145="Ejecución"),(K145/877802)*Tabla2815[[#This Row],[% participación]],IF(AND(K145&gt;0,O145&lt;&gt;"Ejecución"),"-",""))</f>
        <v/>
      </c>
      <c r="M145" s="118"/>
      <c r="N145" s="173" t="str">
        <f t="shared" si="5"/>
        <v/>
      </c>
      <c r="O145" s="169" t="s">
        <v>1150</v>
      </c>
      <c r="P145" s="80"/>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7"/>
      <c r="L146" s="101" t="str">
        <f>+IF(AND(K146&gt;0,O146="Ejecución"),(K146/877802)*Tabla2815[[#This Row],[% participación]],IF(AND(K146&gt;0,O146&lt;&gt;"Ejecución"),"-",""))</f>
        <v/>
      </c>
      <c r="M146" s="118"/>
      <c r="N146" s="173" t="str">
        <f t="shared" si="5"/>
        <v/>
      </c>
      <c r="O146" s="169" t="s">
        <v>1150</v>
      </c>
      <c r="P146" s="80"/>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7"/>
      <c r="L147" s="101" t="str">
        <f>+IF(AND(K147&gt;0,O147="Ejecución"),(K147/877802)*Tabla2815[[#This Row],[% participación]],IF(AND(K147&gt;0,O147&lt;&gt;"Ejecución"),"-",""))</f>
        <v/>
      </c>
      <c r="M147" s="118"/>
      <c r="N147" s="173" t="str">
        <f t="shared" si="5"/>
        <v/>
      </c>
      <c r="O147" s="169" t="s">
        <v>1150</v>
      </c>
      <c r="P147" s="80"/>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7"/>
      <c r="L148" s="101" t="str">
        <f>+IF(AND(K148&gt;0,O148="Ejecución"),(K148/877802)*Tabla2815[[#This Row],[% participación]],IF(AND(K148&gt;0,O148&lt;&gt;"Ejecución"),"-",""))</f>
        <v/>
      </c>
      <c r="M148" s="118"/>
      <c r="N148" s="173" t="str">
        <f t="shared" si="5"/>
        <v/>
      </c>
      <c r="O148" s="169" t="s">
        <v>1150</v>
      </c>
      <c r="P148" s="80"/>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7"/>
      <c r="L149" s="101" t="str">
        <f>+IF(AND(K149&gt;0,O149="Ejecución"),(K149/877802)*Tabla2815[[#This Row],[% participación]],IF(AND(K149&gt;0,O149&lt;&gt;"Ejecución"),"-",""))</f>
        <v/>
      </c>
      <c r="M149" s="118"/>
      <c r="N149" s="173" t="str">
        <f t="shared" si="5"/>
        <v/>
      </c>
      <c r="O149" s="169" t="s">
        <v>1150</v>
      </c>
      <c r="P149" s="80"/>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7"/>
      <c r="L150" s="101" t="str">
        <f>+IF(AND(K150&gt;0,O150="Ejecución"),(K150/877802)*Tabla2815[[#This Row],[% participación]],IF(AND(K150&gt;0,O150&lt;&gt;"Ejecución"),"-",""))</f>
        <v/>
      </c>
      <c r="M150" s="118"/>
      <c r="N150" s="173" t="str">
        <f t="shared" si="5"/>
        <v/>
      </c>
      <c r="O150" s="169" t="s">
        <v>1150</v>
      </c>
      <c r="P150" s="80"/>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7"/>
      <c r="L151" s="101" t="str">
        <f>+IF(AND(K151&gt;0,O151="Ejecución"),(K151/877802)*Tabla2815[[#This Row],[% participación]],IF(AND(K151&gt;0,O151&lt;&gt;"Ejecución"),"-",""))</f>
        <v/>
      </c>
      <c r="M151" s="118"/>
      <c r="N151" s="173" t="str">
        <f t="shared" si="5"/>
        <v/>
      </c>
      <c r="O151" s="169" t="s">
        <v>1150</v>
      </c>
      <c r="P151" s="80"/>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7"/>
      <c r="L152" s="101" t="str">
        <f>+IF(AND(K152&gt;0,O152="Ejecución"),(K152/877802)*Tabla2815[[#This Row],[% participación]],IF(AND(K152&gt;0,O152&lt;&gt;"Ejecución"),"-",""))</f>
        <v/>
      </c>
      <c r="M152" s="118"/>
      <c r="N152" s="173" t="str">
        <f t="shared" si="5"/>
        <v/>
      </c>
      <c r="O152" s="169" t="s">
        <v>1150</v>
      </c>
      <c r="P152" s="80"/>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7"/>
      <c r="L153" s="101" t="str">
        <f>+IF(AND(K153&gt;0,O153="Ejecución"),(K153/877802)*Tabla2815[[#This Row],[% participación]],IF(AND(K153&gt;0,O153&lt;&gt;"Ejecución"),"-",""))</f>
        <v/>
      </c>
      <c r="M153" s="118"/>
      <c r="N153" s="173" t="str">
        <f t="shared" si="5"/>
        <v/>
      </c>
      <c r="O153" s="169" t="s">
        <v>1150</v>
      </c>
      <c r="P153" s="80"/>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7"/>
      <c r="L154" s="101" t="str">
        <f>+IF(AND(K154&gt;0,O154="Ejecución"),(K154/877802)*Tabla2815[[#This Row],[% participación]],IF(AND(K154&gt;0,O154&lt;&gt;"Ejecución"),"-",""))</f>
        <v/>
      </c>
      <c r="M154" s="118"/>
      <c r="N154" s="173" t="str">
        <f t="shared" si="5"/>
        <v/>
      </c>
      <c r="O154" s="169" t="s">
        <v>1150</v>
      </c>
      <c r="P154" s="80"/>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7"/>
      <c r="L155" s="101" t="str">
        <f>+IF(AND(K155&gt;0,O155="Ejecución"),(K155/877802)*Tabla2815[[#This Row],[% participación]],IF(AND(K155&gt;0,O155&lt;&gt;"Ejecución"),"-",""))</f>
        <v/>
      </c>
      <c r="M155" s="118"/>
      <c r="N155" s="173" t="str">
        <f t="shared" si="5"/>
        <v/>
      </c>
      <c r="O155" s="169" t="s">
        <v>1150</v>
      </c>
      <c r="P155" s="80"/>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7"/>
      <c r="L156" s="101" t="str">
        <f>+IF(AND(K156&gt;0,O156="Ejecución"),(K156/877802)*Tabla2815[[#This Row],[% participación]],IF(AND(K156&gt;0,O156&lt;&gt;"Ejecución"),"-",""))</f>
        <v/>
      </c>
      <c r="M156" s="118"/>
      <c r="N156" s="173" t="str">
        <f t="shared" si="5"/>
        <v/>
      </c>
      <c r="O156" s="169" t="s">
        <v>1150</v>
      </c>
      <c r="P156" s="80"/>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7"/>
      <c r="L157" s="101" t="str">
        <f>+IF(AND(K157&gt;0,O157="Ejecución"),(K157/877802)*Tabla2815[[#This Row],[% participación]],IF(AND(K157&gt;0,O157&lt;&gt;"Ejecución"),"-",""))</f>
        <v/>
      </c>
      <c r="M157" s="118"/>
      <c r="N157" s="173" t="str">
        <f t="shared" si="5"/>
        <v/>
      </c>
      <c r="O157" s="169" t="s">
        <v>1150</v>
      </c>
      <c r="P157" s="80"/>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7"/>
      <c r="L158" s="101" t="str">
        <f>+IF(AND(K158&gt;0,O158="Ejecución"),(K158/877802)*Tabla2815[[#This Row],[% participación]],IF(AND(K158&gt;0,O158&lt;&gt;"Ejecución"),"-",""))</f>
        <v/>
      </c>
      <c r="M158" s="118"/>
      <c r="N158" s="173" t="str">
        <f t="shared" si="5"/>
        <v/>
      </c>
      <c r="O158" s="169" t="s">
        <v>1150</v>
      </c>
      <c r="P158" s="80"/>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7"/>
      <c r="L159" s="101" t="str">
        <f>+IF(AND(K159&gt;0,O159="Ejecución"),(K159/877802)*Tabla2815[[#This Row],[% participación]],IF(AND(K159&gt;0,O159&lt;&gt;"Ejecución"),"-",""))</f>
        <v/>
      </c>
      <c r="M159" s="118"/>
      <c r="N159" s="173" t="str">
        <f t="shared" si="5"/>
        <v/>
      </c>
      <c r="O159" s="169" t="s">
        <v>1150</v>
      </c>
      <c r="P159" s="80"/>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7"/>
      <c r="L160" s="101" t="str">
        <f>+IF(AND(K160&gt;0,O160="Ejecución"),(K160/877802)*Tabla2815[[#This Row],[% participación]],IF(AND(K160&gt;0,O160&lt;&gt;"Ejecución"),"-",""))</f>
        <v/>
      </c>
      <c r="M160" s="118"/>
      <c r="N160" s="173" t="str">
        <f t="shared" si="5"/>
        <v/>
      </c>
      <c r="O160" s="169" t="s">
        <v>1150</v>
      </c>
      <c r="P160" s="80"/>
    </row>
    <row r="161" spans="1:28" ht="23.1" customHeight="1" thickBot="1" x14ac:dyDescent="0.3">
      <c r="O161" s="177" t="str">
        <f>HYPERLINK("#Integrante_6!A1","INICIO")</f>
        <v>INICIO</v>
      </c>
    </row>
    <row r="162" spans="1:28" s="19" customFormat="1" ht="31.5" customHeight="1" thickBot="1" x14ac:dyDescent="0.3">
      <c r="A162" s="222" t="s">
        <v>13</v>
      </c>
      <c r="B162" s="223"/>
      <c r="C162" s="223"/>
      <c r="D162" s="223"/>
      <c r="E162" s="224"/>
      <c r="F162" s="223" t="s">
        <v>15</v>
      </c>
      <c r="G162" s="223"/>
      <c r="H162" s="223"/>
      <c r="I162" s="222" t="s">
        <v>16</v>
      </c>
      <c r="J162" s="223"/>
      <c r="K162" s="223"/>
      <c r="L162" s="223"/>
      <c r="M162" s="223"/>
      <c r="N162" s="223"/>
      <c r="O162" s="224"/>
      <c r="P162" s="77"/>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51" t="s">
        <v>2618</v>
      </c>
      <c r="C165" s="251"/>
      <c r="D165" s="251"/>
      <c r="E165" s="8"/>
      <c r="F165" s="5"/>
      <c r="G165" s="252" t="s">
        <v>2618</v>
      </c>
      <c r="H165" s="252"/>
      <c r="I165" s="253" t="s">
        <v>1164</v>
      </c>
      <c r="J165" s="254"/>
      <c r="K165" s="254"/>
      <c r="L165" s="254"/>
      <c r="M165" s="254"/>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55" t="s">
        <v>2648</v>
      </c>
      <c r="J167" s="256"/>
      <c r="K167" s="256"/>
      <c r="L167" s="256"/>
      <c r="M167" s="256"/>
      <c r="N167" s="256"/>
      <c r="O167" s="257"/>
      <c r="U167" s="51"/>
    </row>
    <row r="168" spans="1:28" x14ac:dyDescent="0.25">
      <c r="A168" s="9"/>
      <c r="B168" s="225" t="s">
        <v>2662</v>
      </c>
      <c r="C168" s="225"/>
      <c r="D168" s="225"/>
      <c r="E168" s="8"/>
      <c r="F168" s="5"/>
      <c r="H168" s="82" t="s">
        <v>2661</v>
      </c>
      <c r="I168" s="255"/>
      <c r="J168" s="256"/>
      <c r="K168" s="256"/>
      <c r="L168" s="256"/>
      <c r="M168" s="256"/>
      <c r="N168" s="256"/>
      <c r="O168" s="25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22" t="s">
        <v>2677</v>
      </c>
      <c r="B172" s="223"/>
      <c r="C172" s="223"/>
      <c r="D172" s="223"/>
      <c r="E172" s="223"/>
      <c r="F172" s="223"/>
      <c r="G172" s="223"/>
      <c r="H172" s="223"/>
      <c r="I172" s="223"/>
      <c r="J172" s="223"/>
      <c r="K172" s="223"/>
      <c r="L172" s="223"/>
      <c r="M172" s="223"/>
      <c r="N172" s="223"/>
      <c r="O172" s="224"/>
      <c r="P172" s="77"/>
    </row>
    <row r="173" spans="1:28" ht="15" customHeight="1" x14ac:dyDescent="0.25">
      <c r="A173" s="241" t="s">
        <v>2676</v>
      </c>
      <c r="B173" s="242"/>
      <c r="C173" s="242"/>
      <c r="D173" s="242"/>
      <c r="E173" s="242"/>
      <c r="F173" s="242"/>
      <c r="G173" s="242"/>
      <c r="H173" s="242"/>
      <c r="I173" s="242"/>
      <c r="J173" s="242"/>
      <c r="K173" s="242"/>
      <c r="L173" s="242"/>
      <c r="M173" s="242"/>
      <c r="N173" s="242"/>
      <c r="O173" s="243"/>
    </row>
    <row r="174" spans="1:28" ht="24" thickBot="1" x14ac:dyDescent="0.3">
      <c r="A174" s="244"/>
      <c r="B174" s="245"/>
      <c r="C174" s="245"/>
      <c r="D174" s="245"/>
      <c r="E174" s="245"/>
      <c r="F174" s="245"/>
      <c r="G174" s="245"/>
      <c r="H174" s="245"/>
      <c r="I174" s="245"/>
      <c r="J174" s="245"/>
      <c r="K174" s="245"/>
      <c r="L174" s="245"/>
      <c r="M174" s="245"/>
      <c r="N174" s="245"/>
      <c r="O174" s="24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2670</v>
      </c>
      <c r="C176" s="211"/>
      <c r="D176" s="211"/>
      <c r="E176" s="211"/>
      <c r="F176" s="211"/>
      <c r="G176" s="211"/>
      <c r="H176" s="20"/>
      <c r="I176" s="218" t="s">
        <v>2674</v>
      </c>
      <c r="J176" s="219"/>
      <c r="K176" s="219"/>
      <c r="L176" s="219"/>
      <c r="M176" s="219"/>
      <c r="O176" s="177" t="str">
        <f>HYPERLINK("#Integrante_6!A1","INICIO")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2620</v>
      </c>
      <c r="F177" s="219"/>
      <c r="G177" s="220"/>
      <c r="H177" s="5"/>
      <c r="I177" s="212" t="s">
        <v>17</v>
      </c>
      <c r="J177" s="213"/>
      <c r="K177" s="213"/>
      <c r="L177" s="214"/>
      <c r="M177" s="272" t="s">
        <v>2679</v>
      </c>
      <c r="O177" s="8"/>
      <c r="Q177" s="19"/>
      <c r="R177" s="19"/>
      <c r="S177" s="156"/>
      <c r="T177" s="19"/>
      <c r="U177" s="19"/>
      <c r="V177" s="19"/>
      <c r="W177" s="19"/>
      <c r="X177" s="19"/>
      <c r="Y177" s="19"/>
      <c r="Z177" s="19"/>
      <c r="AA177" s="19"/>
      <c r="AB177" s="19"/>
    </row>
    <row r="178" spans="1:28" ht="23.25" x14ac:dyDescent="0.25">
      <c r="A178" s="9"/>
      <c r="B178" s="215"/>
      <c r="C178" s="216"/>
      <c r="D178" s="217"/>
      <c r="E178" s="156" t="s">
        <v>2621</v>
      </c>
      <c r="F178" s="156" t="s">
        <v>2622</v>
      </c>
      <c r="G178" s="156" t="s">
        <v>2623</v>
      </c>
      <c r="H178" s="5"/>
      <c r="I178" s="215"/>
      <c r="J178" s="216"/>
      <c r="K178" s="216"/>
      <c r="L178" s="217"/>
      <c r="M178" s="273"/>
      <c r="O178" s="8"/>
      <c r="Q178" s="19"/>
      <c r="R178" s="19"/>
      <c r="S178" s="156" t="s">
        <v>2623</v>
      </c>
      <c r="T178" s="19"/>
      <c r="U178" s="19"/>
      <c r="V178" s="19"/>
      <c r="W178" s="19"/>
      <c r="X178" s="19"/>
      <c r="Y178" s="19"/>
      <c r="Z178" s="19"/>
      <c r="AA178" s="19"/>
      <c r="AB178" s="19"/>
    </row>
    <row r="179" spans="1:28" ht="23.25" x14ac:dyDescent="0.25">
      <c r="A179" s="9"/>
      <c r="B179" s="264" t="s">
        <v>2670</v>
      </c>
      <c r="C179" s="264"/>
      <c r="D179" s="264"/>
      <c r="E179" s="24">
        <v>0.02</v>
      </c>
      <c r="F179" s="170"/>
      <c r="G179" s="171" t="str">
        <f>IF(F179&gt;0,SUM(E179+F179),"")</f>
        <v/>
      </c>
      <c r="H179" s="5"/>
      <c r="I179" s="261" t="s">
        <v>2672</v>
      </c>
      <c r="J179" s="262"/>
      <c r="K179" s="262"/>
      <c r="L179" s="263"/>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64" t="s">
        <v>1165</v>
      </c>
      <c r="C180" s="264"/>
      <c r="D180" s="264"/>
      <c r="E180" s="24">
        <v>0.02</v>
      </c>
      <c r="F180" s="68"/>
      <c r="G180" s="155" t="str">
        <f>IF(F180&gt;0,SUM(E180+F180),"")</f>
        <v/>
      </c>
      <c r="H180" s="5"/>
      <c r="I180" s="261" t="s">
        <v>1169</v>
      </c>
      <c r="J180" s="262"/>
      <c r="K180" s="263"/>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264" t="s">
        <v>1166</v>
      </c>
      <c r="C181" s="264"/>
      <c r="D181" s="264"/>
      <c r="E181" s="24">
        <v>0.02</v>
      </c>
      <c r="F181" s="68"/>
      <c r="G181" s="155" t="str">
        <f>IF(F181&gt;0,SUM(E181+F181),"")</f>
        <v/>
      </c>
      <c r="H181" s="5"/>
      <c r="I181" s="261" t="s">
        <v>1170</v>
      </c>
      <c r="J181" s="262"/>
      <c r="K181" s="263"/>
      <c r="L181" s="24">
        <v>0.02</v>
      </c>
      <c r="M181" s="68"/>
      <c r="N181" s="155" t="str">
        <f>IF(M181&gt;0,SUM(L181+M181),"")</f>
        <v/>
      </c>
      <c r="O181" s="8"/>
      <c r="Q181" s="19"/>
      <c r="R181" s="19"/>
      <c r="S181" s="19"/>
      <c r="T181" s="19"/>
      <c r="U181" s="19"/>
      <c r="V181" s="19"/>
      <c r="W181" s="19"/>
      <c r="X181" s="19"/>
      <c r="Y181" s="19"/>
      <c r="Z181" s="19"/>
      <c r="AA181" s="19"/>
      <c r="AB181" s="19"/>
    </row>
    <row r="182" spans="1:28" ht="23.25" hidden="1" x14ac:dyDescent="0.25">
      <c r="A182" s="9"/>
      <c r="B182" s="264" t="s">
        <v>1167</v>
      </c>
      <c r="C182" s="264"/>
      <c r="D182" s="264"/>
      <c r="E182" s="24">
        <v>0.03</v>
      </c>
      <c r="F182" s="68"/>
      <c r="G182" s="155" t="str">
        <f>IF(F182&gt;0,SUM(E182+F182),"")</f>
        <v/>
      </c>
      <c r="H182" s="5"/>
      <c r="I182" s="261" t="s">
        <v>1171</v>
      </c>
      <c r="J182" s="262"/>
      <c r="K182" s="263"/>
      <c r="L182" s="24">
        <v>0.02</v>
      </c>
      <c r="M182" s="68"/>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61" t="s">
        <v>1172</v>
      </c>
      <c r="J183" s="262"/>
      <c r="K183" s="263"/>
      <c r="L183" s="24">
        <v>0.02</v>
      </c>
      <c r="M183" s="68"/>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65" t="s">
        <v>2633</v>
      </c>
      <c r="L185" s="265"/>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22" t="s">
        <v>18</v>
      </c>
      <c r="B188" s="223"/>
      <c r="C188" s="223"/>
      <c r="D188" s="223"/>
      <c r="E188" s="223"/>
      <c r="F188" s="223"/>
      <c r="G188" s="223"/>
      <c r="H188" s="223"/>
      <c r="I188" s="223"/>
      <c r="J188" s="223"/>
      <c r="K188" s="223"/>
      <c r="L188" s="223"/>
      <c r="M188" s="223"/>
      <c r="N188" s="223"/>
      <c r="O188" s="224"/>
      <c r="P188" s="77"/>
    </row>
    <row r="189" spans="1:28" ht="15" customHeight="1" x14ac:dyDescent="0.25">
      <c r="A189" s="241" t="s">
        <v>19</v>
      </c>
      <c r="B189" s="242"/>
      <c r="C189" s="242"/>
      <c r="D189" s="242"/>
      <c r="E189" s="242"/>
      <c r="F189" s="242"/>
      <c r="G189" s="242"/>
      <c r="H189" s="242"/>
      <c r="I189" s="242"/>
      <c r="J189" s="242"/>
      <c r="K189" s="242"/>
      <c r="L189" s="242"/>
      <c r="M189" s="242"/>
      <c r="N189" s="242"/>
      <c r="O189" s="243"/>
    </row>
    <row r="190" spans="1:28" ht="15.75" thickBot="1" x14ac:dyDescent="0.3">
      <c r="A190" s="244"/>
      <c r="B190" s="245"/>
      <c r="C190" s="245"/>
      <c r="D190" s="245"/>
      <c r="E190" s="245"/>
      <c r="F190" s="245"/>
      <c r="G190" s="245"/>
      <c r="H190" s="245"/>
      <c r="I190" s="245"/>
      <c r="J190" s="245"/>
      <c r="K190" s="245"/>
      <c r="L190" s="245"/>
      <c r="M190" s="245"/>
      <c r="N190" s="245"/>
      <c r="O190" s="24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22" t="s">
        <v>29</v>
      </c>
      <c r="B197" s="223"/>
      <c r="C197" s="223"/>
      <c r="D197" s="223"/>
      <c r="E197" s="223"/>
      <c r="F197" s="223"/>
      <c r="G197" s="223"/>
      <c r="H197" s="223"/>
      <c r="I197" s="223"/>
      <c r="J197" s="223"/>
      <c r="K197" s="223"/>
      <c r="L197" s="223"/>
      <c r="M197" s="223"/>
      <c r="N197" s="223"/>
      <c r="O197" s="224"/>
      <c r="P197" s="77"/>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60" t="s">
        <v>2663</v>
      </c>
      <c r="C199" s="260"/>
      <c r="D199" s="260"/>
      <c r="E199" s="260"/>
      <c r="F199" s="260"/>
      <c r="G199" s="260"/>
      <c r="H199" s="260"/>
      <c r="I199" s="260"/>
      <c r="J199" s="260"/>
      <c r="K199" s="260"/>
      <c r="L199" s="260"/>
      <c r="M199" s="260"/>
      <c r="N199" s="260"/>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www.w3.org/XML/1998/namespace"/>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2020-12-29T16:29:52Z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