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LICITACIÓN 2021\SIN EXPERIENC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<sst xmlns="http://schemas.openxmlformats.org/spreadsheetml/2006/main" count="3140" uniqueCount="2705">
  <si>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</si>
  <si>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</si>
  <si>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</si>
  <si>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</si>
  <si>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</si>
  <si>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</si>
  <si>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</si>
  <si>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</si>
  <si>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</si>
  <si>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</si>
  <si>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</si>
  <si>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</si>
  <si>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</si>
  <si>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</si>
  <si>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</si>
  <si>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</si>
  <si>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</si>
  <si>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</si>
  <si>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</si>
  <si>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</si>
  <si>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</si>
  <si>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</si>
  <si>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</si>
  <si>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</si>
  <si>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</si>
  <si>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</si>
  <si>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</si>
  <si>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</si>
  <si>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</si>
  <si>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</si>
  <si>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</si>
  <si>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</si>
  <si>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</si>
  <si>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</si>
  <si>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</si>
  <si>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</si>
  <si>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</si>
  <si>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</si>
  <si>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</si>
  <si>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</si>
  <si>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</si>
  <si>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</si>
  <si>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</si>
  <si>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</si>
  <si>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</si>
  <si>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</si>
  <si>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</si>
  <si>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</si>
  <si>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</si>
  <si>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</si>
  <si>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</si>
  <si>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</si>
  <si>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</si>
  <si>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</si>
  <si>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</si>
  <si>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</si>
  <si>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</si>
  <si>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</si>
  <si>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</si>
  <si>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</si>
  <si>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</si>
  <si>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</si>
  <si>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</si>
  <si>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</si>
  <si>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</si>
  <si>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</si>
  <si>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</si>
  <si>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</si>
  <si>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</si>
  <si>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</si>
  <si>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</si>
  <si>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</si>
  <si>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</si>
  <si>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</si>
  <si>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</si>
  <si>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</si>
  <si>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</si>
  <si>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</si>
  <si>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</si>
  <si>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</si>
  <si>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</si>
  <si>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</si>
  <si>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</si>
  <si>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</si>
  <si>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</si>
  <si>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</si>
  <si>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</si>
  <si>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</si>
  <si>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</si>
  <si>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</si>
  <si>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</si>
  <si>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</si>
  <si>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</si>
  <si>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</si>
  <si>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</si>
  <si>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</si>
  <si>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</si>
  <si>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</si>
  <si>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</si>
  <si>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</si>
  <si>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</si>
  <si>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</si>
  <si>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</si>
  <si>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</si>
  <si>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</si>
  <si>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</si>
  <si>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</si>
  <si>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</si>
  <si>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</si>
  <si>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</si>
  <si>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</si>
  <si>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</si>
  <si>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</si>
  <si>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</si>
  <si>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</si>
  <si>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</si>
  <si>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</si>
  <si>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</si>
  <si>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</si>
  <si>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</si>
  <si>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</si>
  <si>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</si>
  <si>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</si>
  <si>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</si>
  <si>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</si>
  <si>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</si>
  <si>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</si>
  <si>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</si>
  <si>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</si>
  <si>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</si>
  <si>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</si>
  <si>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</si>
  <si>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</si>
  <si>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</si>
  <si>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</si>
  <si>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</si>
  <si>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</si>
  <si>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</si>
  <si>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</si>
  <si>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</si>
  <si>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</si>
  <si>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</si>
  <si>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</si>
  <si>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</si>
  <si>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</si>
  <si>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</si>
  <si>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</si>
  <si>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</si>
  <si>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</si>
  <si>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</si>
  <si>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</si>
  <si>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</si>
  <si>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</si>
  <si>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</si>
  <si>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</si>
  <si>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</si>
  <si>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</si>
  <si>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</si>
  <si>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</si>
  <si>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</si>
  <si>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</si>
  <si>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</si>
  <si>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</si>
  <si>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</si>
  <si>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</si>
  <si>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</si>
  <si>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</si>
  <si>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</si>
  <si>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</si>
  <si>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</si>
  <si>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</si>
  <si>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</si>
  <si>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</si>
  <si>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</si>
  <si>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</si>
  <si>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</si>
  <si>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</si>
  <si>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</si>
  <si>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</si>
  <si>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</si>
  <si>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</si>
  <si>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</si>
  <si>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</si>
  <si>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</si>
  <si>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</si>
  <si>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</si>
  <si>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</si>
  <si>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</si>
  <si>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</si>
  <si>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</si>
  <si>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</si>
  <si>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</si>
  <si>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</si>
  <si>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</si>
  <si>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</si>
  <si>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</si>
  <si>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</si>
  <si>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</si>
  <si>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</si>
  <si>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</si>
  <si>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</si>
  <si>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</si>
  <si>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</si>
  <si>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</si>
  <si>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</si>
  <si>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</si>
  <si>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</si>
  <si>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</si>
  <si>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</si>
  <si>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</si>
  <si>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</si>
  <si>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</si>
  <si>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</si>
  <si>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</si>
  <si>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</si>
  <si>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</si>
  <si>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</si>
  <si>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</si>
  <si>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</si>
  <si>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</si>
  <si>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</si>
  <si>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</si>
  <si>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</si>
  <si>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</si>
  <si>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</si>
  <si>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</si>
  <si>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</si>
  <si>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</si>
  <si>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</si>
  <si>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</si>
  <si>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</si>
  <si>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</si>
  <si>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</si>
  <si>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</si>
  <si>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</si>
  <si>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</si>
  <si>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</si>
  <si>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</si>
  <si>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</si>
  <si>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</si>
  <si>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</si>
  <si>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</si>
  <si>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</si>
  <si>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</si>
  <si>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</si>
  <si>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</si>
  <si>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</si>
  <si>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</si>
  <si>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</si>
  <si>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</si>
  <si>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</si>
  <si>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</si>
  <si>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</si>
  <si>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</si>
  <si>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</si>
  <si>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</si>
  <si>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</si>
  <si>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</si>
  <si>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</si>
  <si>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</si>
  <si>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</si>
  <si>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</si>
  <si>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</si>
  <si>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</si>
  <si>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</si>
  <si>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</si>
  <si>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</si>
  <si>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</si>
  <si>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</si>
  <si>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</si>
  <si>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</si>
  <si>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</si>
  <si>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</si>
  <si>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</si>
  <si>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</si>
  <si>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</si>
  <si>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</si>
  <si>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</si>
  <si>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</si>
  <si>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</si>
  <si>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</si>
  <si>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</si>
  <si>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</si>
  <si>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</si>
  <si>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</si>
  <si>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</si>
  <si>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</si>
  <si>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</si>
  <si>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</si>
  <si>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</si>
  <si>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</si>
  <si>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</si>
  <si>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</si>
  <si>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</si>
  <si>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</si>
  <si>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</si>
  <si>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</si>
  <si>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</si>
  <si>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</si>
  <si>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</si>
  <si>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</si>
  <si>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</si>
  <si>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</si>
  <si>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</si>
  <si>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</si>
  <si>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</si>
  <si>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</si>
  <si>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</si>
  <si>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</si>
  <si>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</si>
  <si>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</si>
  <si>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</si>
  <si>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</si>
  <si>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</si>
  <si>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</si>
  <si>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</si>
  <si>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</si>
  <si>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</si>
  <si>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</si>
  <si>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</si>
  <si>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</si>
  <si>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</si>
  <si>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</si>
  <si>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</si>
  <si>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</si>
  <si>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</si>
  <si>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</si>
  <si>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</si>
  <si>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</si>
  <si>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</si>
  <si>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</si>
  <si>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</si>
  <si>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</si>
  <si>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</si>
  <si>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</si>
  <si>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</si>
  <si>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</si>
  <si>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</si>
  <si>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</si>
  <si>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</si>
  <si>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</si>
  <si>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</si>
  <si>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</si>
  <si>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</si>
  <si>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</si>
  <si>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</si>
  <si>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</si>
  <si>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</si>
  <si>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</si>
  <si>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</si>
  <si>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</si>
  <si>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</si>
  <si>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</si>
  <si>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</si>
  <si>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</si>
  <si>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</si>
  <si>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</si>
  <si>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</si>
  <si>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</si>
  <si>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</si>
  <si>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</si>
  <si>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</si>
  <si>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</si>
  <si>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</si>
  <si>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</si>
  <si>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</si>
  <si>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</si>
  <si>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</si>
  <si>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</si>
  <si>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</si>
  <si>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</si>
  <si>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</si>
  <si>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</si>
  <si>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</si>
  <si>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</si>
  <si>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</si>
  <si>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</si>
  <si>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</si>
  <si>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</si>
  <si>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</si>
  <si>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</si>
  <si>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</si>
  <si>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</si>
  <si>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</si>
  <si>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</si>
  <si>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</si>
  <si>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</si>
  <si>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</si>
  <si>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</si>
  <si>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</si>
  <si>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</si>
  <si>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</si>
  <si>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</si>
  <si>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</si>
  <si>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</si>
  <si>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</si>
  <si>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</si>
  <si>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</si>
  <si>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</si>
  <si>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</si>
  <si>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</si>
  <si>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</si>
  <si>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</si>
  <si>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</si>
  <si>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</si>
  <si>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</si>
  <si>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</si>
  <si>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</si>
  <si>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</si>
  <si>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</si>
  <si>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</si>
  <si>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</si>
  <si>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</si>
  <si>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</si>
  <si>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</si>
  <si>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</si>
  <si>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</si>
  <si>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</si>
  <si>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</si>
  <si>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</si>
  <si>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</si>
  <si>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</si>
  <si>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</si>
  <si>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</si>
  <si>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</si>
  <si>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</si>
  <si>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</si>
  <si>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</si>
  <si>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</si>
  <si>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</si>
  <si>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</si>
  <si>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</si>
  <si>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</si>
  <si>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</si>
  <si>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</si>
  <si>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</si>
  <si>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</si>
  <si>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</si>
  <si>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</si>
  <si>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</si>
  <si>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</si>
  <si>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</si>
  <si>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</si>
  <si>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</si>
  <si>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</si>
  <si>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</si>
  <si>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</si>
  <si>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</si>
  <si>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</si>
  <si>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</si>
  <si>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</si>
  <si>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</si>
  <si>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</si>
  <si>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</si>
  <si>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</si>
  <si>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</si>
  <si>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</si>
  <si>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</si>
  <si>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</si>
  <si>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</si>
  <si>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</si>
  <si>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</si>
  <si>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</si>
  <si>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</si>
  <si>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</si>
  <si>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</si>
  <si>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</si>
  <si>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</si>
  <si>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</si>
  <si>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</si>
  <si>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</si>
  <si>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</si>
  <si>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</si>
  <si>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</si>
  <si>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</si>
  <si>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</si>
  <si>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</si>
  <si>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</si>
  <si>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</si>
  <si>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</si>
  <si>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</si>
  <si>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</si>
  <si>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</si>
  <si>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</si>
  <si>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</si>
  <si>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</si>
  <si>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</si>
  <si>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</si>
  <si>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</si>
  <si>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</si>
  <si>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</si>
  <si>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</si>
  <si>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</si>
  <si>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</si>
  <si>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</si>
  <si>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</si>
  <si>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</si>
  <si>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</si>
  <si>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</si>
  <si>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</si>
  <si>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</si>
  <si>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</si>
  <si>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</si>
  <si>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</si>
  <si>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</si>
  <si>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</si>
  <si>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</si>
  <si>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</si>
  <si>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</si>
  <si>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</si>
  <si>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</si>
  <si>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</si>
  <si>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</si>
  <si>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</si>
  <si>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</si>
  <si>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</si>
  <si>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</si>
  <si>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</si>
  <si>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</si>
  <si>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</si>
  <si>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</si>
  <si>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</si>
  <si>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</si>
  <si>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</si>
  <si>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</si>
  <si>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</si>
  <si>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</si>
  <si>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</si>
  <si>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</si>
  <si>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</si>
  <si>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</si>
  <si>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</si>
  <si>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</si>
  <si>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</si>
  <si>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</si>
  <si>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</si>
  <si>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</si>
  <si>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</si>
  <si>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</si>
  <si>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</si>
  <si>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</si>
  <si>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</si>
  <si>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</si>
  <si>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</si>
  <si>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</si>
  <si>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</si>
  <si>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</si>
  <si>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</si>
  <si>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</si>
  <si>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</si>
  <si>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</si>
  <si>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</si>
  <si>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</si>
  <si>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</si>
  <si>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</si>
  <si>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</si>
  <si>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</si>
  <si>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</si>
  <si>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</si>
  <si>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</si>
  <si>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</si>
  <si>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</si>
  <si>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</si>
  <si>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</si>
  <si>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</si>
  <si>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</si>
  <si>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</si>
  <si>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</si>
  <si>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</si>
  <si>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</si>
  <si>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</si>
  <si>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</si>
  <si>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</si>
  <si>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</si>
  <si>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</si>
  <si>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</si>
  <si>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</si>
  <si>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</si>
  <si>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</si>
  <si>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</si>
  <si>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</si>
  <si>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</si>
  <si>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</si>
  <si>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</si>
  <si>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</si>
  <si>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</si>
  <si>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</si>
  <si>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</si>
  <si>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</si>
  <si>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</si>
  <si>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</si>
  <si>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</si>
  <si>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</si>
  <si>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</si>
  <si>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</si>
  <si>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</si>
  <si>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</si>
  <si>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</si>
  <si>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</si>
  <si>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</si>
  <si>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</si>
  <si>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</si>
  <si>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</si>
  <si>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</si>
  <si>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</si>
  <si>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</si>
  <si>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</si>
  <si>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</si>
  <si>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</si>
  <si>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</si>
  <si>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</si>
  <si>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</si>
  <si>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</si>
  <si>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</si>
  <si>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</si>
  <si>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</si>
  <si>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</si>
  <si>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</si>
  <si>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</si>
  <si>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</si>
  <si>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</si>
  <si>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</si>
  <si>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</si>
  <si>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</si>
  <si>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</si>
  <si>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</si>
  <si>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</si>
  <si>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</si>
  <si>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</si>
  <si>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</si>
  <si>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</si>
  <si>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</si>
  <si>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</si>
  <si>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</si>
  <si>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</si>
  <si>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</si>
  <si>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</si>
  <si>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</si>
  <si>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</si>
  <si>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</si>
  <si>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</si>
  <si>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</si>
  <si>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</si>
  <si>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</si>
  <si>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</si>
  <si>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</si>
  <si>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</si>
  <si>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</si>
  <si>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</si>
  <si>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</si>
  <si>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</si>
  <si>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</si>
  <si>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</si>
  <si>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</si>
  <si>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</si>
  <si>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</si>
  <si>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</si>
  <si>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</si>
  <si>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</si>
  <si>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</si>
  <si>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</si>
  <si>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</si>
  <si>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</si>
  <si>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</si>
  <si>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</si>
  <si>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</si>
  <si>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</si>
  <si>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</si>
  <si>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</si>
  <si>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</si>
  <si>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</si>
  <si>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</si>
  <si>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</si>
  <si>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</si>
  <si>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</si>
  <si>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</si>
  <si>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</si>
  <si>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</si>
  <si>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</si>
  <si>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</si>
  <si>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</si>
  <si>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</si>
  <si>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</si>
  <si>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</si>
  <si>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</si>
  <si>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</si>
  <si>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</si>
  <si>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</si>
  <si>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</si>
  <si>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</si>
  <si>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</si>
  <si>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</si>
  <si>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</si>
  <si>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</si>
  <si>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</si>
  <si>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</si>
  <si>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</si>
  <si>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</si>
  <si>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</si>
  <si>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</si>
  <si>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</si>
  <si>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</si>
  <si>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</si>
  <si>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</si>
  <si>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</si>
  <si>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</si>
  <si>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</si>
  <si>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</si>
  <si>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</si>
  <si>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</si>
  <si>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</si>
  <si>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</si>
  <si>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</si>
  <si>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</si>
  <si>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</si>
  <si>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</si>
  <si>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</si>
  <si>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</si>
  <si>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</si>
  <si>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</si>
  <si>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</si>
  <si>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</si>
  <si>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</si>
  <si>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</si>
  <si>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</si>
  <si>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</si>
  <si>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</si>
  <si>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</si>
  <si>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</si>
  <si>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</si>
  <si>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</si>
  <si>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</si>
  <si>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</si>
  <si>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</si>
  <si>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</si>
  <si>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</si>
  <si>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</si>
  <si>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</si>
  <si>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</si>
  <si>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</si>
  <si>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</si>
  <si>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</si>
  <si>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</si>
  <si>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</si>
  <si>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</si>
  <si>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</si>
  <si>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</si>
  <si>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</si>
  <si>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</si>
  <si>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</si>
  <si>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</si>
  <si>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</si>
  <si>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</si>
  <si>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</si>
  <si>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</si>
  <si>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</si>
  <si>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</si>
  <si>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</si>
  <si>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</si>
  <si>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</si>
  <si>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</si>
  <si>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</si>
  <si>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</si>
  <si>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</si>
  <si>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</si>
  <si>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</si>
  <si>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</si>
  <si>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</si>
  <si>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</si>
  <si>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</si>
  <si>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</si>
  <si>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</si>
  <si>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</si>
  <si>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</si>
  <si>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</si>
  <si>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</si>
  <si>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</si>
  <si>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</si>
  <si>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</si>
  <si>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</si>
  <si>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</si>
  <si>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</si>
  <si>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</si>
  <si>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</si>
  <si>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</si>
  <si>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</si>
  <si>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</si>
  <si>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</si>
  <si>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</si>
  <si>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</si>
  <si>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</si>
  <si>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</si>
  <si>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</si>
  <si>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</si>
  <si>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</si>
  <si>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</si>
  <si>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</si>
  <si>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</si>
  <si>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</si>
  <si>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</si>
  <si>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</si>
  <si>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</si>
  <si>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</si>
  <si>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</si>
  <si>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</si>
  <si>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</si>
  <si>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</si>
  <si>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</si>
  <si>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</si>
  <si>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</si>
  <si>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</si>
  <si>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</si>
  <si>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</si>
  <si>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</si>
  <si>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</si>
  <si>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</si>
  <si>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</si>
  <si>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</si>
  <si>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</si>
  <si>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</si>
  <si>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</si>
  <si>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</si>
  <si>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</si>
  <si>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</si>
  <si>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</si>
  <si>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</si>
  <si>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</si>
  <si>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</si>
  <si>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</si>
  <si>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</si>
  <si>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</si>
  <si>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</si>
  <si>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</si>
  <si>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</si>
  <si>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</si>
  <si>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</si>
  <si>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</si>
  <si>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</si>
  <si>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</si>
  <si>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</si>
  <si>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</si>
  <si>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</si>
  <si>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</si>
  <si>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</si>
  <si>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</si>
  <si>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</si>
  <si>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</si>
  <si>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</si>
  <si>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</si>
  <si>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</si>
  <si>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</si>
  <si>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</si>
  <si>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</si>
  <si>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</si>
  <si>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</si>
  <si>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</si>
  <si>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</si>
  <si>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</si>
  <si>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</si>
  <si>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</si>
  <si>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</si>
  <si>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</si>
  <si>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</si>
  <si>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</si>
  <si>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</si>
  <si>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</si>
  <si>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</si>
  <si>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</si>
  <si>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</si>
  <si>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</si>
  <si>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</si>
  <si>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</si>
  <si>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</si>
  <si>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</si>
  <si>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</si>
  <si>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</si>
  <si>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</si>
  <si>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</si>
  <si>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</si>
  <si>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</si>
  <si>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</si>
  <si>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</si>
  <si>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</si>
  <si>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</si>
  <si>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</si>
  <si>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</si>
  <si>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</si>
  <si>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</si>
  <si>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</si>
  <si>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</si>
  <si>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</si>
  <si>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</si>
  <si>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</si>
  <si>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</si>
  <si>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</si>
  <si>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</si>
  <si>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</si>
  <si>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</si>
  <si>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</si>
  <si>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</si>
  <si>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</si>
  <si>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</si>
  <si>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</si>
  <si>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</si>
  <si>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</si>
  <si>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</si>
  <si>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</si>
  <si>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</si>
  <si>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</si>
  <si>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</si>
  <si>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</si>
  <si>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</si>
  <si>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</si>
  <si>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</si>
  <si>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</si>
  <si>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</si>
  <si>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</si>
  <si>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</si>
  <si>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</si>
  <si>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</si>
  <si>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</si>
  <si>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</si>
  <si>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</si>
  <si>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</si>
  <si>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</si>
  <si>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</si>
  <si>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</si>
  <si>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</si>
  <si>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</si>
  <si>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</si>
  <si>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</si>
  <si>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</si>
  <si>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</si>
  <si>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</si>
  <si>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</si>
  <si>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</si>
  <si>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</si>
  <si>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</si>
  <si>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</si>
  <si>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</si>
  <si>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</si>
  <si>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</si>
  <si>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</si>
  <si>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</si>
  <si>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</si>
  <si>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</si>
  <si>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</si>
  <si>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</si>
  <si>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</si>
  <si>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</si>
  <si>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</si>
  <si>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</si>
  <si>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</si>
  <si>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</si>
  <si>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</si>
  <si>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</si>
  <si>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</si>
  <si>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</si>
  <si>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</si>
  <si>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</si>
  <si>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</si>
  <si>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</si>
  <si>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</si>
  <si>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</si>
  <si>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</si>
  <si>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</si>
  <si>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</si>
  <si>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</si>
  <si>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</si>
  <si>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</si>
  <si>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</si>
  <si>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</si>
  <si>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</si>
  <si>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</si>
  <si>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</si>
  <si>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</si>
  <si>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</si>
  <si>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</si>
  <si>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</si>
  <si>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</si>
  <si>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</si>
  <si>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</si>
  <si>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</si>
  <si>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</si>
  <si>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</si>
  <si>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</si>
  <si>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</si>
  <si>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</si>
  <si>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</si>
  <si>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</si>
  <si>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</si>
  <si>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</si>
  <si>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</si>
  <si>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</si>
  <si>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</si>
  <si>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</si>
  <si>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</si>
  <si>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</si>
  <si>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</si>
  <si>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</si>
  <si>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</si>
  <si>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</si>
  <si>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</si>
  <si>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</si>
  <si>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</si>
  <si>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</si>
  <si>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</si>
  <si>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</si>
  <si>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</si>
  <si>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</si>
  <si>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</si>
  <si>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</si>
  <si>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</si>
  <si>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</si>
  <si>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</si>
  <si>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</si>
  <si>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</si>
  <si>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</si>
  <si>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</si>
  <si>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</si>
  <si>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</si>
  <si>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</si>
  <si>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</si>
  <si>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</si>
  <si>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</si>
  <si>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</si>
  <si>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</si>
  <si>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</si>
  <si>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</si>
  <si>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</si>
  <si>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</si>
  <si>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</si>
  <si>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</si>
  <si>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</si>
  <si>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</si>
  <si>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</si>
  <si>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</si>
  <si>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</si>
  <si>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</si>
  <si>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</si>
  <si>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</si>
  <si>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</si>
  <si>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</si>
  <si>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</si>
  <si>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</si>
  <si>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</si>
  <si>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</si>
  <si>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</si>
  <si>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</si>
  <si>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</si>
  <si>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</si>
  <si>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</si>
  <si>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</si>
  <si>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</si>
  <si>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</si>
  <si>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</si>
  <si>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</si>
  <si>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</si>
  <si>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</si>
  <si>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</si>
  <si>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</si>
  <si>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</si>
  <si>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</si>
  <si>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</si>
  <si>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</si>
  <si>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</si>
  <si>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</si>
  <si>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</si>
  <si>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</si>
  <si>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</si>
  <si>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</si>
  <si>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</si>
  <si>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</si>
  <si>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</si>
  <si>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</si>
  <si>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</si>
  <si>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</si>
  <si>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</si>
  <si>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</si>
  <si>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</si>
  <si>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</si>
  <si>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</si>
  <si>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</si>
  <si>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</si>
  <si>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</si>
  <si>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</si>
  <si>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</si>
  <si>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</si>
  <si>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</si>
  <si>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</si>
  <si>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</si>
  <si>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</si>
  <si>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</si>
  <si>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</si>
  <si>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</si>
  <si>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</si>
  <si>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</si>
  <si>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</si>
  <si>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</si>
  <si>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</si>
  <si>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</si>
  <si>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</si>
  <si>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</si>
  <si>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</si>
  <si>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</si>
  <si>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</si>
  <si>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</si>
  <si>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</si>
  <si>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</si>
  <si>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</si>
  <si>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</si>
  <si>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</si>
  <si>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</si>
  <si>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</si>
  <si>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</si>
  <si>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</si>
  <si>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</si>
  <si>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</si>
  <si>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</si>
  <si>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</si>
  <si>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</si>
  <si>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</si>
  <si>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</si>
  <si>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</si>
  <si>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</si>
  <si>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</si>
  <si>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</si>
  <si>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</si>
  <si>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</si>
  <si>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</si>
  <si>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</si>
  <si>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</si>
  <si>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</si>
  <si>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</si>
  <si>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</si>
  <si>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</si>
  <si>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</si>
  <si>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</si>
  <si>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</si>
  <si>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</si>
  <si>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</si>
  <si>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</si>
  <si>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</si>
  <si>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</si>
  <si>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</si>
  <si>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</si>
  <si>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</si>
  <si>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</si>
  <si>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</si>
  <si>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</si>
  <si>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</si>
  <si>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</si>
  <si>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</si>
  <si>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</si>
  <si>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</si>
  <si>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</si>
  <si>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</si>
  <si>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</si>
  <si>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</si>
  <si>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</si>
  <si>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</si>
  <si>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</si>
  <si>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</si>
  <si>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</si>
  <si>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</si>
  <si>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</si>
  <si>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</si>
  <si>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</si>
  <si>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</si>
  <si>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</si>
  <si>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</si>
  <si>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</si>
  <si>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</si>
  <si>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</si>
  <si>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</si>
  <si>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</si>
  <si>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</si>
  <si>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</si>
  <si>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</si>
  <si>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</si>
  <si>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</si>
  <si>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</si>
  <si>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</si>
  <si>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</si>
  <si>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</si>
  <si>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</si>
  <si>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</si>
  <si>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</si>
  <si>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</si>
  <si>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</si>
  <si>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</si>
  <si>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</si>
  <si>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</si>
  <si>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</si>
  <si>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</si>
  <si>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</si>
  <si>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</si>
  <si>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</si>
  <si>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</si>
  <si>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</si>
  <si>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</si>
  <si>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</si>
  <si>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</si>
  <si>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</si>
  <si>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</si>
  <si>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</si>
  <si>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</si>
  <si>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</si>
  <si>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</si>
  <si>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</si>
  <si>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</si>
  <si>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</si>
  <si>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</si>
  <si>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</si>
  <si>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</si>
  <si>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</si>
  <si>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</si>
  <si>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</si>
  <si>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</si>
  <si>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</si>
  <si>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</si>
  <si>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</si>
  <si>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</si>
  <si>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</si>
  <si>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</si>
  <si>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</si>
  <si>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</si>
  <si>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</si>
  <si>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</si>
  <si>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</si>
  <si>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</si>
  <si>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</si>
  <si>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</si>
  <si>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</si>
  <si>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</si>
  <si>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</si>
  <si>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</si>
  <si>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</si>
  <si>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</si>
  <si>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</si>
  <si>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</si>
  <si>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</si>
  <si>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</si>
  <si>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</si>
  <si>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</si>
  <si>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</si>
  <si>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</si>
  <si>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</si>
  <si>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</si>
  <si>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</si>
  <si>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</si>
  <si>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</si>
  <si>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</si>
  <si>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</si>
  <si>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</si>
  <si>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</si>
  <si>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</si>
  <si>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</si>
  <si>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</si>
  <si>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</si>
  <si>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</si>
  <si>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</si>
  <si>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</si>
  <si>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</si>
  <si>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</si>
  <si>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</si>
  <si>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</si>
  <si>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</si>
  <si>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</si>
  <si>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</si>
  <si>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</si>
  <si>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</si>
  <si>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</si>
  <si>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</si>
  <si>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</si>
  <si>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</si>
  <si>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</si>
  <si>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</si>
  <si>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</si>
  <si>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</si>
  <si>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</si>
  <si>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</si>
  <si>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</si>
  <si>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</si>
  <si>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</si>
  <si>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</si>
  <si>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</si>
  <si>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</si>
  <si>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</si>
  <si>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</si>
  <si>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</si>
  <si>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</si>
  <si>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</si>
  <si>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</si>
  <si>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</si>
  <si>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</si>
  <si>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</si>
  <si>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</si>
  <si>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</si>
  <si>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</si>
  <si>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</si>
  <si>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</si>
  <si>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</si>
  <si>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</si>
  <si>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</si>
  <si>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</si>
  <si>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</si>
  <si>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</si>
  <si>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</si>
  <si>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</si>
  <si>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</si>
  <si>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</si>
  <si>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</si>
  <si>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</si>
  <si>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</si>
  <si>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</si>
  <si>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</si>
  <si>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</si>
  <si>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</si>
  <si>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</si>
  <si>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</si>
  <si>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</si>
  <si>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</si>
  <si>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</si>
  <si>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</si>
  <si>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</si>
  <si>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</si>
  <si>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</si>
  <si>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</si>
  <si>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</si>
  <si>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</si>
  <si>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</si>
  <si>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</si>
  <si>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</si>
  <si>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</si>
  <si>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</si>
  <si>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</si>
  <si>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</si>
  <si>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</si>
  <si>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</si>
  <si>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</si>
  <si>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</si>
  <si>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</si>
  <si>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</si>
  <si>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</si>
  <si>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</si>
  <si>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</si>
  <si>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</si>
  <si>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</si>
  <si>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</si>
  <si>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</si>
  <si>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</si>
  <si>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</si>
  <si>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</si>
  <si>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</si>
  <si>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</si>
  <si>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</si>
  <si>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</si>
  <si>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</si>
  <si>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</si>
  <si>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</si>
  <si>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</si>
  <si>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</si>
  <si>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</si>
  <si>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</si>
  <si>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</si>
  <si>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</si>
  <si>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</si>
  <si>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</si>
  <si>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</si>
  <si>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</si>
  <si>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</si>
  <si>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</si>
  <si>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</si>
  <si>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</si>
  <si>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</si>
  <si>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</si>
  <si>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</si>
  <si>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</si>
  <si>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</si>
  <si>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</si>
  <si>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</si>
  <si>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</si>
  <si>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</si>
  <si>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</si>
  <si>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</si>
  <si>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</si>
  <si>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</si>
  <si>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</si>
  <si>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</si>
  <si>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</si>
  <si>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</si>
  <si>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</si>
  <si>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</si>
  <si>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</si>
  <si>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</si>
  <si>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</si>
  <si>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</si>
  <si>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</si>
  <si>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</si>
  <si>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</si>
  <si>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</si>
  <si>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</si>
  <si>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</si>
  <si>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</si>
  <si>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</si>
  <si>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</si>
  <si>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</si>
  <si>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</si>
  <si>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</si>
  <si>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</si>
  <si>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</si>
  <si>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</si>
  <si>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</si>
  <si>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</si>
  <si>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</si>
  <si>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</si>
  <si>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</si>
  <si>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</si>
  <si>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</si>
  <si>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</si>
  <si>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</si>
  <si>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</si>
  <si>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</si>
  <si>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</si>
  <si>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</si>
  <si>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</si>
  <si>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</si>
  <si>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</si>
  <si>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</si>
  <si>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</si>
  <si>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</si>
  <si>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</si>
  <si>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</si>
  <si>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</si>
  <si>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</si>
  <si>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</si>
  <si>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</si>
  <si>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</si>
  <si>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</si>
  <si>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</si>
  <si>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</si>
  <si>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</si>
  <si>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</si>
  <si>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</si>
  <si>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</si>
  <si>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</si>
  <si>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</si>
  <si>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</si>
  <si>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</si>
  <si>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</si>
  <si>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</si>
  <si>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</si>
  <si>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</si>
  <si>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</si>
  <si>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</si>
  <si>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</si>
  <si>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</si>
  <si>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</si>
  <si>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</si>
  <si>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</si>
  <si>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</si>
  <si>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</si>
  <si>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</si>
  <si>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</si>
  <si>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</si>
  <si>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</si>
  <si>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</si>
  <si>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</si>
  <si>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</si>
  <si>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</si>
  <si>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</si>
  <si>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</si>
  <si>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</si>
  <si>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</si>
  <si>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</si>
  <si>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</si>
  <si>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</si>
  <si>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</si>
  <si>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</si>
  <si>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</si>
  <si>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</si>
  <si>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</si>
  <si>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</si>
  <si>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</si>
  <si>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</si>
  <si>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</si>
  <si>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</si>
  <si>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</si>
  <si>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</si>
  <si>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</si>
  <si>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</si>
  <si>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</si>
  <si>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</si>
  <si>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</si>
  <si>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</si>
  <si>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</si>
  <si>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</si>
  <si>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</si>
  <si>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</si>
  <si>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</si>
  <si>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</si>
  <si>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</si>
  <si>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</si>
  <si>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</si>
  <si>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</si>
  <si>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</si>
  <si>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</si>
  <si>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</si>
  <si>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</si>
  <si>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</si>
  <si>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</si>
  <si>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</si>
  <si>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</si>
  <si>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</si>
  <si>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</si>
  <si>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</si>
  <si>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</si>
  <si>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</si>
  <si>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</si>
  <si>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</si>
  <si>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</si>
  <si>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</si>
  <si>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</si>
  <si>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</si>
  <si>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</si>
  <si>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</si>
  <si>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</si>
  <si>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</si>
  <si>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</si>
  <si>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</si>
  <si>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</si>
  <si>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</si>
  <si>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</si>
  <si>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</si>
  <si>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</si>
  <si>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</si>
  <si>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</si>
  <si>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</si>
  <si>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</si>
  <si>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</si>
  <si>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</si>
  <si>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</si>
  <si>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</si>
  <si>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</si>
  <si>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</si>
  <si>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</si>
  <si>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</si>
  <si>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</si>
  <si>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</si>
  <si>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</si>
  <si>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</si>
  <si>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</si>
  <si>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</si>
  <si>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</si>
  <si>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</si>
  <si>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</si>
  <si>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</si>
  <si>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</si>
  <si>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</si>
  <si>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</si>
  <si>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</si>
  <si>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</si>
  <si>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</si>
  <si>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</si>
  <si>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</si>
  <si>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</si>
  <si>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</si>
  <si>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</si>
  <si>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</si>
  <si>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</si>
  <si>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</si>
  <si>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</si>
  <si>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</si>
  <si>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</si>
  <si>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</si>
  <si>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</si>
  <si>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</si>
  <si>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</si>
  <si>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</si>
  <si>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</si>
  <si>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</si>
  <si>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</si>
  <si>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</si>
  <si>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</si>
  <si>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</si>
  <si>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</si>
  <si>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</si>
  <si>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</si>
  <si>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</si>
  <si>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</si>
  <si>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</si>
  <si>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</si>
  <si>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</si>
  <si>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</si>
  <si>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</si>
  <si>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</si>
  <si>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</si>
  <si>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</si>
  <si>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</si>
  <si>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</si>
  <si>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</si>
  <si>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</si>
  <si>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</si>
  <si>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</si>
  <si>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</si>
  <si>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</si>
  <si>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</si>
  <si>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</si>
  <si>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</si>
  <si>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</si>
  <si>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</si>
  <si>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</si>
  <si>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</si>
  <si>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</si>
  <si>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</si>
  <si>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</si>
  <si>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</si>
  <si>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</si>
  <si>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</si>
  <si>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</si>
  <si>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</si>
  <si>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</si>
  <si>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</si>
  <si>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</si>
  <si>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</si>
  <si>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</si>
  <si>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</si>
  <si>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</si>
  <si>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</si>
  <si>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</si>
  <si>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</si>
  <si>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</si>
  <si>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</si>
  <si>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</si>
  <si>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</si>
  <si>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</si>
  <si>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</si>
  <si>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</si>
  <si>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</si>
  <si>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</si>
  <si>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</si>
  <si>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</si>
  <si>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</si>
  <si>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</si>
  <si>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</si>
  <si>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</si>
  <si>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</si>
  <si>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</si>
  <si>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</si>
  <si>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</si>
  <si>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</si>
  <si>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</si>
  <si>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</si>
  <si>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</si>
  <si>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</si>
  <si>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</si>
  <si>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</si>
  <si>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</si>
  <si>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</si>
  <si>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</si>
  <si>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</si>
  <si>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</si>
  <si>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</si>
  <si>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</si>
  <si>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</si>
  <si>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</si>
  <si>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</si>
  <si>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</si>
  <si>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</si>
  <si>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</si>
  <si>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</si>
  <si>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</si>
  <si>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</si>
  <si>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</si>
  <si>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</si>
  <si>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</si>
  <si>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</si>
  <si>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</si>
  <si>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</si>
  <si>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</si>
  <si>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</si>
  <si>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</si>
  <si>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</si>
  <si>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</si>
  <si>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</si>
  <si>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</si>
  <si>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</si>
  <si>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</si>
  <si>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</si>
  <si>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</si>
  <si>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</si>
  <si>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</si>
  <si>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</si>
  <si>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</si>
  <si>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</si>
  <si>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</si>
  <si>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</si>
  <si>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</si>
  <si>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</si>
  <si>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</si>
  <si>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</si>
  <si>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</si>
  <si>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</si>
  <si>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</si>
  <si>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</si>
  <si>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</si>
  <si>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</si>
  <si>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</si>
  <si>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</si>
  <si>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</si>
  <si>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</si>
  <si>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</si>
  <si>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</si>
  <si>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</si>
  <si>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</si>
  <si>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</si>
  <si>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</si>
  <si>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</si>
  <si>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</si>
  <si>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</si>
  <si>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</si>
  <si>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</si>
  <si>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</si>
  <si>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</si>
  <si>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</si>
  <si>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</si>
  <si>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</si>
  <si>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</si>
  <si>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</si>
  <si>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</si>
  <si>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</si>
  <si>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</si>
  <si>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</si>
  <si>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</si>
  <si>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</si>
  <si>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</si>
  <si>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</si>
  <si>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</si>
  <si>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</si>
  <si>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</si>
  <si>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</si>
  <si>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</si>
  <si>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</si>
  <si>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</si>
  <si>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</si>
  <si>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</si>
  <si>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</si>
  <si>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</si>
  <si>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</si>
  <si>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</si>
  <si>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</si>
  <si>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</si>
  <si>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</si>
  <si>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</si>
  <si>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</si>
  <si>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</si>
  <si>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</si>
  <si>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</si>
  <si>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</si>
  <si>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</si>
  <si>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</si>
  <si>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</si>
  <si>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</si>
  <si>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</si>
  <si>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</si>
  <si>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</si>
  <si>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</si>
  <si>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</si>
  <si>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</si>
  <si>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</si>
  <si>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</si>
  <si>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</si>
  <si>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</si>
  <si>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</si>
  <si>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</si>
  <si>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</si>
  <si>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</si>
  <si>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</si>
  <si>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</si>
  <si>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</si>
  <si>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</si>
  <si>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</si>
  <si>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</si>
  <si>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</si>
  <si>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</si>
  <si>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</si>
  <si>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</si>
  <si>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</si>
  <si>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</si>
  <si>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</si>
  <si>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</si>
  <si>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</si>
  <si>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</si>
  <si>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</si>
  <si>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</si>
  <si>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</si>
  <si>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</si>
  <si>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</si>
  <si>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</si>
  <si>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</si>
  <si>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</si>
  <si>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</si>
  <si>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</si>
  <si>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</si>
  <si>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</si>
  <si>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</si>
  <si>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</si>
  <si>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</si>
  <si>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</si>
  <si>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</si>
  <si>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</si>
  <si>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</si>
  <si>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</si>
  <si>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</si>
  <si>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</si>
  <si>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</si>
  <si>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</si>
  <si>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</si>
  <si>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</si>
  <si>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</si>
  <si>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</si>
  <si>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</si>
  <si>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</si>
  <si>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</si>
  <si>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</si>
  <si>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</si>
  <si>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</si>
  <si>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</si>
  <si>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</si>
  <si>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</si>
  <si>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</si>
  <si>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</si>
  <si>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</si>
  <si>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</si>
  <si>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</si>
  <si>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</si>
  <si>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</si>
  <si>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</si>
  <si>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</si>
  <si>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</si>
  <si>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</si>
  <si>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</si>
  <si>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</si>
  <si>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</si>
  <si>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</si>
  <si>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</si>
  <si>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</si>
  <si>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</si>
  <si>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</si>
  <si>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</si>
  <si>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</si>
  <si>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</si>
  <si>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</si>
  <si>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</si>
  <si>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</si>
  <si>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</si>
  <si>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</si>
  <si>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</si>
  <si>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</si>
  <si>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</si>
  <si>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</si>
  <si>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</si>
  <si>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</si>
  <si>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</si>
  <si>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</si>
  <si>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</si>
  <si>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</si>
  <si>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</si>
  <si>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</si>
  <si>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</si>
  <si>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</si>
  <si>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</si>
  <si>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</si>
  <si>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</si>
  <si>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</si>
  <si>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</si>
  <si>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</si>
  <si>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</si>
  <si>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</si>
  <si>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</si>
  <si>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</si>
  <si>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</si>
  <si>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</si>
  <si>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</si>
  <si>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</si>
  <si>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</si>
  <si>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</si>
  <si>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</si>
  <si>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</si>
  <si>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</si>
  <si>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</si>
  <si>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</si>
  <si>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</si>
  <si>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</si>
  <si>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</si>
  <si>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</si>
  <si>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</si>
  <si>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</si>
  <si>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</si>
  <si>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</si>
  <si>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</si>
  <si>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</si>
  <si>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</si>
  <si>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</si>
  <si>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</si>
  <si>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</si>
  <si>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</si>
  <si>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</si>
  <si>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</si>
  <si>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</si>
  <si>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</si>
  <si>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</si>
  <si>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</si>
  <si>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</si>
  <si>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</si>
  <si>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</si>
  <si>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</si>
  <si>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</si>
  <si>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</si>
  <si>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</si>
  <si>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</si>
  <si>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</si>
  <si>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</si>
  <si>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</si>
  <si>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</si>
  <si>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</si>
  <si>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</si>
  <si>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</si>
  <si>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</si>
  <si>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</si>
  <si>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</si>
  <si>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</si>
  <si>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</si>
  <si>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</si>
  <si>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</si>
  <si>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</si>
  <si>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</si>
  <si>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</si>
  <si>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</si>
  <si>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</si>
  <si>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</si>
  <si>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</si>
  <si>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</si>
  <si>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</si>
  <si>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</si>
  <si>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</si>
  <si>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</si>
  <si>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</si>
  <si>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</si>
  <si>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</si>
  <si>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</si>
  <si>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</si>
  <si>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</si>
  <si>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</si>
  <si>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</si>
  <si>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</si>
  <si>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</si>
  <si>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</si>
  <si>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</si>
  <si>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</si>
  <si>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</si>
  <si>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</si>
  <si>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</si>
  <si>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</si>
  <si>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</si>
  <si>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</si>
  <si>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</si>
  <si>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</si>
  <si>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</si>
  <si>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</si>
  <si>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</si>
  <si>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</si>
  <si>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</si>
  <si>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</si>
  <si>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</si>
  <si>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</si>
  <si>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</si>
  <si>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</si>
  <si>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</si>
  <si>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</si>
  <si>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</si>
  <si>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</si>
  <si>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</si>
  <si>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</si>
  <si>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</si>
  <si>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</si>
  <si>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</si>
  <si>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</si>
  <si>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</si>
  <si>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</si>
  <si>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</si>
  <si>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</si>
  <si>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</si>
  <si>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</si>
  <si>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</si>
  <si>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</si>
  <si>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</si>
  <si>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</si>
  <si>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</si>
  <si>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</si>
  <si>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</si>
  <si>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</si>
  <si>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</si>
  <si>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</si>
  <si>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</si>
  <si>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</si>
  <si>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</si>
  <si>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</si>
  <si>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</si>
  <si>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</si>
  <si>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</si>
  <si>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</si>
  <si>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</si>
  <si>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</si>
  <si>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</si>
  <si>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</si>
  <si>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</si>
  <si>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</si>
  <si>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</si>
  <si>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</si>
  <si>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</si>
  <si>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</si>
  <si>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</si>
  <si>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</si>
  <si>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</si>
  <si>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</si>
  <si>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</si>
  <si>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</si>
  <si>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</si>
  <si>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</si>
  <si>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</si>
  <si>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</si>
  <si>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</si>
  <si>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</si>
  <si>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</si>
  <si>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</si>
  <si>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</si>
  <si>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</si>
  <si>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</si>
  <si>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</si>
  <si>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</si>
  <si>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</si>
  <si>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</si>
  <si>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</si>
  <si>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</si>
  <si>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</si>
  <si>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</si>
  <si>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</si>
  <si>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</si>
  <si>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</si>
  <si>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</si>
  <si>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</si>
  <si>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</si>
  <si>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</si>
  <si>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</si>
  <si>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</si>
  <si>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</si>
  <si>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</si>
  <si>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</si>
  <si>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</si>
  <si>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</si>
  <si>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</si>
  <si>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</si>
  <si>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</si>
  <si>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</si>
  <si>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</si>
  <si>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</si>
  <si>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</si>
  <si>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</si>
  <si>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</si>
  <si>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</si>
  <si>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</si>
  <si>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</si>
  <si>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</si>
  <si>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</si>
  <si>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</si>
  <si>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</si>
  <si>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</si>
  <si>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</si>
  <si>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</si>
  <si>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</si>
  <si>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</si>
  <si>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</si>
  <si>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</si>
  <si>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</si>
  <si>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</si>
  <si>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</si>
  <si>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</si>
  <si>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</si>
  <si>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</si>
  <si>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</si>
  <si>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</si>
  <si>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</si>
  <si>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</si>
  <si>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</si>
  <si>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</si>
  <si>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</si>
  <si>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</si>
  <si>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</si>
  <si>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</si>
  <si>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</si>
  <si>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</si>
  <si>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</si>
  <si>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</si>
  <si>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</si>
  <si>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</si>
  <si>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</si>
  <si>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</si>
  <si>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</si>
  <si>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</si>
  <si>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</si>
  <si>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</si>
  <si>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</si>
  <si>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</si>
  <si>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</si>
  <si>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</si>
  <si>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</si>
  <si>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</si>
  <si>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</si>
  <si>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</si>
  <si>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</si>
  <si>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</si>
  <si>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</si>
  <si>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</si>
  <si>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</si>
  <si>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</si>
  <si>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</si>
  <si>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</si>
  <si>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</si>
  <si>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</si>
  <si>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</si>
  <si>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</si>
  <si>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</si>
  <si>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</si>
  <si>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</si>
  <si>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</si>
  <si>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</si>
  <si>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</si>
  <si>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</si>
  <si>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</si>
  <si>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</si>
  <si>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</si>
  <si>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</si>
  <si>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</si>
  <si>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</si>
  <si>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</si>
  <si>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</si>
  <si>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</si>
  <si>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</si>
  <si>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</si>
  <si>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</si>
  <si>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</si>
  <si>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</si>
  <si>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</si>
  <si>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</si>
  <si>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</si>
  <si>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</si>
  <si>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</si>
  <si>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</si>
  <si>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</si>
  <si>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</si>
  <si>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</si>
  <si>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</si>
  <si>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</si>
  <si>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</si>
  <si>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</si>
  <si>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</si>
  <si>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</si>
  <si>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</si>
  <si>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</si>
  <si>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</si>
  <si>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</si>
  <si>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</si>
  <si>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</si>
  <si>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</si>
  <si>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</si>
  <si>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</si>
  <si>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</si>
  <si>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</si>
  <si>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</si>
  <si>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</si>
  <si>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</si>
  <si>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</si>
  <si>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</si>
  <si>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</si>
  <si>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</si>
  <si>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</si>
  <si>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</si>
  <si>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</si>
  <si>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</si>
  <si>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</si>
  <si>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</si>
  <si>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</si>
  <si>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</si>
  <si>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</si>
  <si>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</si>
  <si>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</si>
  <si>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</si>
  <si>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</si>
  <si>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</si>
  <si>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</si>
  <si>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</si>
  <si>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</si>
  <si>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</si>
  <si>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</si>
  <si>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</si>
  <si>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</si>
  <si>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</si>
  <si>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</si>
  <si>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</si>
  <si>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</si>
  <si>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</si>
  <si>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</si>
  <si>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</si>
  <si>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</si>
  <si>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</si>
  <si>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</si>
  <si>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</si>
  <si>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</si>
  <si>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</si>
  <si>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</si>
  <si>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</si>
  <si>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</si>
  <si>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</si>
  <si>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</si>
  <si>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</si>
  <si>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</si>
  <si>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</si>
  <si>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</si>
  <si>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</si>
  <si>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</si>
  <si>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</si>
  <si>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</si>
  <si>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</si>
  <si>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</si>
  <si>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</si>
  <si>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</si>
  <si>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</si>
  <si>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</si>
  <si>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</si>
  <si>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</si>
  <si>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</si>
  <si>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</si>
  <si>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</si>
  <si>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</si>
  <si>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</si>
  <si>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</si>
  <si>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</si>
  <si>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</si>
  <si>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</si>
  <si>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</si>
  <si>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</si>
  <si>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</si>
  <si>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</si>
  <si>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</si>
  <si>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</si>
  <si>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</si>
  <si>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</si>
  <si>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</si>
  <si>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</si>
  <si>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</si>
  <si>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</si>
  <si>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</si>
  <si>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</si>
  <si>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</si>
  <si>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</si>
  <si>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</si>
  <si>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</si>
  <si>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</si>
  <si>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</si>
  <si>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</si>
  <si>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</si>
  <si>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</si>
  <si>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</si>
  <si>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</si>
  <si>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</si>
  <si>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</si>
  <si>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</si>
  <si>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</si>
  <si>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</si>
  <si>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</si>
  <si>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</si>
  <si>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</si>
  <si>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</si>
  <si>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</si>
  <si>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</si>
  <si>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</si>
  <si>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</si>
  <si>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</si>
  <si>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</si>
  <si>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</si>
  <si>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</si>
  <si>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</si>
  <si>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</si>
  <si>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</si>
  <si>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</si>
  <si>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</si>
  <si>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</si>
  <si>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</si>
  <si>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</si>
  <si>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</si>
  <si>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</si>
  <si>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</si>
  <si>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</si>
  <si>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</si>
  <si>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</si>
  <si>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</si>
  <si>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</si>
  <si>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</si>
  <si>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</si>
  <si>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</si>
  <si>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</si>
  <si>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</si>
  <si>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</si>
  <si>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</si>
  <si>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</si>
  <si>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</si>
  <si>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</si>
  <si>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</si>
  <si>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</si>
  <si>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</si>
  <si>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</si>
  <si>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</si>
  <si>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</si>
  <si>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</si>
  <si>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</si>
  <si>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</si>
  <si>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</si>
  <si>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</si>
  <si>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</si>
  <si>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</si>
  <si>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</si>
  <si>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</si>
  <si>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</si>
  <si>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</si>
  <si>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</si>
  <si>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</si>
  <si>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</si>
  <si>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</si>
  <si>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</si>
  <si>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</si>
  <si>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</si>
  <si>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</si>
  <si>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</si>
  <si>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</si>
  <si>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</si>
  <si>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</si>
  <si>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</si>
  <si>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</si>
  <si>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</si>
  <si>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</si>
  <si>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</si>
  <si>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</si>
  <si>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</si>
  <si>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</si>
  <si>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</si>
  <si>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</si>
  <si>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</si>
  <si>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</si>
  <si>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</si>
  <si>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</si>
  <si>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</si>
  <si>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</si>
  <si>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</si>
  <si>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</si>
  <si>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</si>
  <si>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</si>
  <si>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</si>
  <si>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</si>
  <si>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</si>
  <si>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</si>
  <si>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</si>
  <si>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</si>
  <si>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</si>
  <si>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</si>
  <si>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</si>
  <si>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</si>
  <si>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</si>
  <si>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</si>
  <si>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</si>
  <si>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</si>
  <si>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</si>
  <si>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</si>
  <si>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</si>
  <si>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</si>
  <si>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</si>
  <si>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</si>
  <si>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</si>
  <si>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</si>
  <si>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</si>
  <si>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</si>
  <si>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</si>
  <si>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</si>
  <si>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</si>
  <si>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</si>
  <si>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</si>
  <si>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</si>
  <si>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</si>
  <si>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</si>
  <si>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</si>
  <si>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</si>
  <si>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</si>
  <si>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</si>
  <si>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</si>
  <si>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</si>
  <si>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</si>
  <si>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</si>
  <si>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</si>
  <si>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</si>
  <si>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</si>
  <si>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</si>
  <si>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</si>
  <si>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</si>
  <si>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</si>
  <si>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</si>
  <si>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</si>
  <si>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</si>
  <si>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</si>
  <si>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</si>
  <si>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</si>
  <si>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</si>
  <si>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</si>
  <si>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</si>
  <si>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</si>
  <si>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</si>
  <si>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</si>
  <si>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</si>
  <si>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</si>
  <si>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</si>
  <si>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</si>
  <si>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</si>
  <si>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</si>
  <si>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</si>
  <si>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</si>
  <si>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</si>
  <si>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</si>
  <si>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</si>
  <si>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</si>
  <si>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</si>
  <si>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</si>
  <si>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</si>
  <si>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</si>
  <si>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</si>
  <si>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</si>
  <si>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</si>
  <si>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</si>
  <si>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</si>
  <si>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</si>
  <si>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</si>
  <si>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</si>
  <si>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</si>
  <si>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</si>
  <si>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</si>
  <si>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</si>
  <si>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</si>
  <si>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</si>
  <si>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</si>
  <si>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</si>
  <si>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</si>
  <si>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</si>
  <si>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</si>
  <si>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</si>
  <si>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</si>
  <si>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</si>
  <si>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</si>
  <si>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</si>
  <si>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</si>
  <si>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</si>
  <si>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</si>
  <si>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</si>
  <si>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</si>
  <si>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</si>
  <si>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</si>
  <si>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</si>
  <si>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</si>
  <si>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</si>
  <si>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</si>
  <si>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</si>
  <si>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</si>
  <si>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</si>
  <si>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</si>
  <si>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</si>
  <si>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</si>
  <si>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</si>
  <si>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</si>
  <si>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</si>
  <si>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</si>
  <si>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</si>
  <si>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</si>
  <si>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</si>
  <si>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</si>
  <si>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</si>
  <si>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</si>
  <si>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</si>
  <si>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</si>
  <si>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</si>
  <si>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</si>
  <si>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</si>
  <si>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</si>
  <si>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</si>
  <si>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</si>
  <si>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</si>
  <si>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</si>
  <si>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</si>
  <si>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</si>
  <si>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</si>
  <si>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</si>
  <si>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</si>
  <si>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</si>
  <si>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</si>
  <si>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</si>
  <si>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</si>
  <si>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</si>
  <si>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</si>
  <si>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</si>
  <si>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</si>
  <si>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</si>
  <si>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</si>
  <si>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</si>
  <si>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</si>
  <si>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</si>
  <si>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</si>
  <si>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</si>
  <si>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</si>
  <si>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</si>
  <si>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</si>
  <si>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</si>
  <si>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</si>
  <si>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</si>
  <si>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</si>
  <si>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</si>
  <si>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</si>
  <si>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</si>
  <si>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</si>
  <si>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</si>
  <si>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</si>
  <si>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</si>
  <si>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</si>
  <si>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</si>
  <si>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</si>
  <si>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</si>
  <si>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</si>
  <si>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</si>
  <si>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</si>
  <si>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</si>
  <si>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</si>
  <si>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</si>
  <si>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</si>
  <si>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</si>
  <si>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</si>
  <si>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</si>
  <si>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</si>
  <si>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</si>
  <si>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</si>
  <si>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</si>
  <si>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</si>
  <si>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</si>
  <si>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</si>
  <si>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</si>
  <si>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</si>
  <si>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</si>
  <si>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</si>
  <si>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</si>
  <si>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</si>
  <si>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</si>
  <si>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</si>
  <si>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</si>
  <si>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</si>
  <si>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</si>
  <si>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</si>
  <si>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</si>
  <si>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</si>
  <si>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</si>
  <si>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</si>
  <si>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</si>
  <si>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</si>
  <si>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</si>
  <si>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</si>
  <si>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</si>
  <si>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</si>
  <si>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</si>
  <si>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</si>
  <si>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</si>
  <si>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</si>
  <si>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</si>
  <si>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</si>
  <si>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</si>
  <si>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</si>
  <si>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</si>
  <si>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</si>
  <si>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</si>
  <si>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</si>
  <si>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</si>
  <si>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</si>
  <si>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</si>
  <si>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</si>
  <si>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</si>
  <si>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</si>
  <si>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</si>
  <si>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</si>
  <si>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</si>
  <si>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</si>
  <si>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</si>
  <si>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</si>
  <si>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</si>
  <si>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</si>
  <si>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</si>
  <si>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</si>
  <si>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</si>
  <si>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</si>
  <si>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</si>
  <si>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</si>
  <si>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</si>
  <si>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</si>
  <si>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</si>
  <si>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</si>
  <si>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</si>
  <si>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</si>
  <si>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</si>
  <si>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</si>
  <si>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</si>
  <si>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</si>
  <si>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</si>
  <si>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</si>
  <si>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</si>
  <si>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</si>
  <si>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</si>
  <si>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</si>
  <si>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</si>
  <si>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</si>
  <si>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</si>
  <si>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</si>
  <si>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</si>
  <si>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</si>
  <si>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</si>
  <si>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</si>
  <si>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</si>
  <si>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</si>
  <si>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</si>
  <si>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</si>
  <si>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</si>
  <si>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</si>
  <si>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</si>
  <si>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</si>
  <si>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</si>
  <si>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</si>
  <si>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</si>
  <si>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</si>
  <si>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</si>
  <si>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</si>
  <si>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</si>
  <si>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</si>
  <si>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</si>
  <si>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</si>
  <si>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</si>
  <si>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</si>
  <si>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</si>
  <si>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</si>
  <si>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</si>
  <si>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</si>
  <si>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</si>
  <si>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</si>
  <si>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</si>
  <si>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</si>
  <si>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</si>
  <si>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</si>
  <si>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</si>
  <si>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</si>
  <si>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</si>
  <si>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</si>
  <si>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</si>
  <si>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</si>
  <si>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</si>
  <si>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</si>
  <si>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</si>
  <si>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153</t>
  </si>
  <si>
    <t>Instituto Colombiano de Bienestar Familiar  Regional Chocó</t>
  </si>
  <si>
    <t>Prestar los servicios de educación inicial  en el marco de atención  integral en desarrollo infantil en medio familiar - DIMF , de conformidad de las  modalidades  institucional  y  familiar, el lineamiento técnico para la atención a la primera infancia  y las directrices por ICBF en armonía  con la politica de estado para el desarrollo integral para la primera infancia de cero a  siempre.</t>
  </si>
  <si>
    <t>155</t>
  </si>
  <si>
    <t>Prestar los servicios de educación inicial  en el marco de atención  integral en  la modalidad PROPIA E INTERCULTURAL , para grupos étnicos y comunidades rurales  y rurales dispersas, respondiendo a las característivcas propias de los territorios y comunidades, de conformidad  con los manuales operativos de la modalidad propia e intercultural, el lineamiento técnico para  la atención a la  primera infancia y las directrices establecidas por el ICBF  en armonía con la politica de estado  para el desarrollo integral de la primera infancia de cero a siempre.</t>
  </si>
  <si>
    <t>009</t>
  </si>
  <si>
    <t>005</t>
  </si>
  <si>
    <t xml:space="preserve">Cinthia Yarleidy Caicedo Perea </t>
  </si>
  <si>
    <t xml:space="preserve">Jardin Infaltil Yadelia del Amor </t>
  </si>
  <si>
    <t>010</t>
  </si>
  <si>
    <t xml:space="preserve">Prestación de servicios educativos para la atención integral de 50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</si>
  <si>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Jardin Infaltil  Mi Primer Sueño </t>
  </si>
  <si>
    <t>004</t>
  </si>
  <si>
    <t>Prestación de servicios educativos para la atención integral de 60 niñas y niños entre 6 meses y 5 años de edad, que sean integrastes  de la comunidad educativa  del Jardiin Mi Primer Sueño en los niveles de párvulos, pre jardín, jardín y transición, ubicado en  carrera 5 # 29-10  barrio cubis sector meseta  alta en el municipio de Istmina.</t>
  </si>
  <si>
    <t>002</t>
  </si>
  <si>
    <t>Prestación de servicios educativos para la atención integral de   niñas y niños entre 6 meses y 5 años de edad, que sean integrastes  de la comunidad educativa  del Jardín Mi Primer Sueño en los niveles de párvulos, pre jardín, jardín y transición, ubicado en  carrera 5 # 29-10  barrio cubis sector meseta  alta en el municipio de Istmina.</t>
  </si>
  <si>
    <t>016</t>
  </si>
  <si>
    <t xml:space="preserve">Prestación de servicios educativos para la atención integral de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</si>
  <si>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Prestación de servicios educativos para la atención integral de niñas y niños entre 6 meses y 5 años de edad, que sean integrastes  de la comunidad educativa del centro de docente Emanuel  en los niveles de párvulos, pre jardín, jardín y transición, ubicado en el barrio cubis sector meseta en municipio de Istmina. </t>
  </si>
  <si>
    <t xml:space="preserve">Centro Docente Emanuel </t>
  </si>
  <si>
    <t>Prestación de servicios educativos para la atención integral de  niñas y niños entre 6 meses y 5 años de edad, que sean integrastes  de la comunidad educativa del centro docente Emanuel  en los niveles de párvulos, pre jardín, jardín y transición, ubicado en barrio cubis sector meseta en el municipio de Istmina.</t>
  </si>
  <si>
    <t>023</t>
  </si>
  <si>
    <t xml:space="preserve">Prestación de servicios educativos para la atención integral de 60  niñas y niños entre 6 meses y 5 años de edad, que sean integrastes  de la comunidad educativa del centro de docente Emanuel  en los niveles de párvulos, pre jardín, jardín y transición, ubicado en el barrio cubis sector meseta en municipio de Istmina. </t>
  </si>
  <si>
    <t>Prestar los servicios de educación inicial en el marco de la atención integral en Desarrollo Infantil en Medio Familiar-DIMF-, De conformidad con el manual operativo de la modalidad familiar, el lineamiento técnico para la atención a la primera infancia y las directrices establecidas por el ICBF, en armonía con la política de estado para eld esarrollo integral de la primera infancia de cero a siempre.</t>
  </si>
  <si>
    <t>2021-27-10001037</t>
  </si>
  <si>
    <t>fundaser2020@gmail.com</t>
  </si>
  <si>
    <t xml:space="preserve">Cra 4 3067  APTO P2 </t>
  </si>
  <si>
    <t xml:space="preserve">Calle 24 5 74 </t>
  </si>
  <si>
    <t>3147915106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</si>
</sst>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0" zoomScale="95" zoomScaleNormal="95" zoomScaleSheetLayoutView="40" zoomScalePageLayoutView="40" workbookViewId="0">
      <selection activeCell="C212" sqref="C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2700</v>
      </c>
      <c r="D15" s="35"/>
      <c r="E15" s="35"/>
      <c r="F15" s="5"/>
      <c r="G15" s="32" t="s">
        <v>1168</v>
      </c>
      <c r="H15" s="103" t="s">
        <v>628</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900729983</v>
      </c>
      <c r="C20" s="5"/>
      <c r="D20" s="73"/>
      <c r="E20" s="5"/>
      <c r="F20" s="5"/>
      <c r="G20" s="5"/>
      <c r="H20" s="185"/>
      <c r="I20" s="148" t="s">
        <v>628</v>
      </c>
      <c r="J20" s="149" t="s">
        <v>638</v>
      </c>
      <c r="K20" s="150">
        <v>3049367650</v>
      </c>
      <c r="L20" s="151">
        <v>44242</v>
      </c>
      <c r="M20" s="151">
        <v>44561</v>
      </c>
      <c r="N20" s="134">
        <f>+(M20-L20)/30</f>
        <v>10.633333333333333</v>
      </c>
      <c r="O20" s="137"/>
      <c r="U20" s="133"/>
      <c r="V20" s="105">
        <f ca="1">NOW()</f>
        <v>44193.775952430558</v>
      </c>
      <c r="W20" s="105">
        <f ca="1">NOW()</f>
        <v>44193.775952430558</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FUNDASER FUNDACION PARA EL DESARROLLOINTEGRAL HUMANO Y DE GRUPOS POBLACIONALES</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2699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2676</v>
      </c>
      <c r="E48" s="144">
        <v>43888</v>
      </c>
      <c r="F48" s="144">
        <v>44196</v>
      </c>
      <c r="G48" s="159">
        <f>IF(AND(E48&lt;&gt;"",F48&lt;&gt;""),((F48-E48)/30),"")</f>
        <v>10.266666666666667</v>
      </c>
      <c r="H48" s="121" t="s">
        <v>2678</v>
      </c>
      <c r="I48" s="113" t="s">
        <v>628</v>
      </c>
      <c r="J48" s="113" t="s">
        <v>639</v>
      </c>
      <c r="K48" s="115">
        <v>768524276</v>
      </c>
      <c r="L48" s="114" t="s">
        <v>1148</v>
      </c>
      <c r="M48" s="116"/>
      <c r="N48" s="114" t="s">
        <v>1151</v>
      </c>
      <c r="O48" s="114" t="s">
        <v>1148</v>
      </c>
      <c r="P48" s="78"/>
    </row>
    <row r="49" spans="1:16" s="6" customFormat="1" ht="24.75" customHeight="1" x14ac:dyDescent="0.25">
      <c r="A49" s="142">
        <v>2</v>
      </c>
      <c r="B49" s="121" t="s">
        <v>2677</v>
      </c>
      <c r="C49" s="112" t="s">
        <v>31</v>
      </c>
      <c r="D49" s="110" t="s">
        <v>2676</v>
      </c>
      <c r="E49" s="144">
        <v>43888</v>
      </c>
      <c r="F49" s="144">
        <v>44196</v>
      </c>
      <c r="G49" s="159">
        <f t="shared" ref="G49:G50" si="2">IF(AND(E49&lt;&gt;"",F49&lt;&gt;""),((F49-E49)/30),"")</f>
        <v>10.266666666666667</v>
      </c>
      <c r="H49" s="121" t="s">
        <v>2678</v>
      </c>
      <c r="I49" s="113" t="s">
        <v>628</v>
      </c>
      <c r="J49" s="113" t="s">
        <v>659</v>
      </c>
      <c r="K49" s="115">
        <v>768524276</v>
      </c>
      <c r="L49" s="114" t="s">
        <v>1148</v>
      </c>
      <c r="M49" s="116"/>
      <c r="N49" s="114" t="s">
        <v>1151</v>
      </c>
      <c r="O49" s="114" t="s">
        <v>1148</v>
      </c>
      <c r="P49" s="78"/>
    </row>
    <row r="50" spans="1:16" s="6" customFormat="1" ht="24.75" customHeight="1" x14ac:dyDescent="0.25">
      <c r="A50" s="142">
        <v>3</v>
      </c>
      <c r="B50" s="121" t="s">
        <v>2677</v>
      </c>
      <c r="C50" s="112" t="s">
        <v>31</v>
      </c>
      <c r="D50" s="110" t="s">
        <v>2679</v>
      </c>
      <c r="E50" s="144">
        <v>43888</v>
      </c>
      <c r="F50" s="144">
        <v>44196</v>
      </c>
      <c r="G50" s="159">
        <f t="shared" si="2"/>
        <v>10.266666666666667</v>
      </c>
      <c r="H50" s="118" t="s">
        <v>2680</v>
      </c>
      <c r="I50" s="113" t="s">
        <v>628</v>
      </c>
      <c r="J50" s="113" t="s">
        <v>639</v>
      </c>
      <c r="K50" s="115">
        <v>1096852332</v>
      </c>
      <c r="L50" s="114" t="s">
        <v>1148</v>
      </c>
      <c r="M50" s="116"/>
      <c r="N50" s="114" t="s">
        <v>1151</v>
      </c>
      <c r="O50" s="114" t="s">
        <v>1148</v>
      </c>
      <c r="P50" s="78"/>
    </row>
    <row r="51" spans="1:16" s="6" customFormat="1" ht="24.75" customHeight="1" outlineLevel="1" x14ac:dyDescent="0.25">
      <c r="A51" s="142">
        <v>4</v>
      </c>
      <c r="B51" s="121" t="s">
        <v>2677</v>
      </c>
      <c r="C51" s="112" t="s">
        <v>31</v>
      </c>
      <c r="D51" s="110" t="s">
        <v>2679</v>
      </c>
      <c r="E51" s="144">
        <v>43888</v>
      </c>
      <c r="F51" s="144">
        <v>44196</v>
      </c>
      <c r="G51" s="159">
        <f t="shared" ref="G51:G107" si="3">IF(AND(E51&lt;&gt;"",F51&lt;&gt;""),((F51-E51)/30),"")</f>
        <v>10.266666666666667</v>
      </c>
      <c r="H51" s="118" t="s">
        <v>2680</v>
      </c>
      <c r="I51" s="113" t="s">
        <v>628</v>
      </c>
      <c r="J51" s="113" t="s">
        <v>657</v>
      </c>
      <c r="K51" s="115">
        <v>1096852332</v>
      </c>
      <c r="L51" s="114" t="s">
        <v>1148</v>
      </c>
      <c r="M51" s="116"/>
      <c r="N51" s="114" t="s">
        <v>1151</v>
      </c>
      <c r="O51" s="114" t="s">
        <v>1148</v>
      </c>
      <c r="P51" s="78"/>
    </row>
    <row r="52" spans="1:16" s="7" customFormat="1" ht="24.75" customHeight="1" outlineLevel="1" x14ac:dyDescent="0.25">
      <c r="A52" s="143">
        <v>5</v>
      </c>
      <c r="B52" s="111" t="s">
        <v>2687</v>
      </c>
      <c r="C52" s="112" t="s">
        <v>32</v>
      </c>
      <c r="D52" s="110" t="s">
        <v>2688</v>
      </c>
      <c r="E52" s="144">
        <v>43843</v>
      </c>
      <c r="F52" s="144">
        <v>44183</v>
      </c>
      <c r="G52" s="159">
        <f t="shared" si="3"/>
        <v>11.333333333333334</v>
      </c>
      <c r="H52" s="118" t="s">
        <v>2689</v>
      </c>
      <c r="I52" s="113" t="s">
        <v>628</v>
      </c>
      <c r="J52" s="113" t="s">
        <v>645</v>
      </c>
      <c r="K52" s="115">
        <v>39500000</v>
      </c>
      <c r="L52" s="114" t="s">
        <v>1148</v>
      </c>
      <c r="M52" s="116"/>
      <c r="N52" s="114" t="s">
        <v>27</v>
      </c>
      <c r="O52" s="114" t="s">
        <v>1148</v>
      </c>
      <c r="P52" s="79"/>
    </row>
    <row r="53" spans="1:16" s="7" customFormat="1" ht="24.75" customHeight="1" outlineLevel="1" x14ac:dyDescent="0.25">
      <c r="A53" s="143">
        <v>6</v>
      </c>
      <c r="B53" s="121" t="s">
        <v>2687</v>
      </c>
      <c r="C53" s="112" t="s">
        <v>32</v>
      </c>
      <c r="D53" s="110" t="s">
        <v>2690</v>
      </c>
      <c r="E53" s="144">
        <v>43473</v>
      </c>
      <c r="F53" s="144">
        <v>43819</v>
      </c>
      <c r="G53" s="159">
        <f t="shared" si="3"/>
        <v>11.533333333333333</v>
      </c>
      <c r="H53" s="118" t="s">
        <v>2691</v>
      </c>
      <c r="I53" s="113" t="s">
        <v>628</v>
      </c>
      <c r="J53" s="113" t="s">
        <v>645</v>
      </c>
      <c r="K53" s="115">
        <v>35000000</v>
      </c>
      <c r="L53" s="114" t="s">
        <v>1148</v>
      </c>
      <c r="M53" s="116"/>
      <c r="N53" s="114" t="s">
        <v>27</v>
      </c>
      <c r="O53" s="114" t="s">
        <v>1148</v>
      </c>
      <c r="P53" s="79"/>
    </row>
    <row r="54" spans="1:16" s="7" customFormat="1" ht="24.75" customHeight="1" outlineLevel="1" x14ac:dyDescent="0.25">
      <c r="A54" s="143">
        <v>7</v>
      </c>
      <c r="B54" s="121" t="s">
        <v>2695</v>
      </c>
      <c r="C54" s="112" t="s">
        <v>32</v>
      </c>
      <c r="D54" s="110" t="s">
        <v>2682</v>
      </c>
      <c r="E54" s="144">
        <v>43108</v>
      </c>
      <c r="F54" s="144">
        <v>43448</v>
      </c>
      <c r="G54" s="159">
        <f t="shared" si="3"/>
        <v>11.333333333333334</v>
      </c>
      <c r="H54" s="118" t="s">
        <v>2696</v>
      </c>
      <c r="I54" s="113" t="s">
        <v>628</v>
      </c>
      <c r="J54" s="113" t="s">
        <v>645</v>
      </c>
      <c r="K54" s="117">
        <v>32500000</v>
      </c>
      <c r="L54" s="114" t="s">
        <v>1148</v>
      </c>
      <c r="M54" s="116"/>
      <c r="N54" s="123" t="s">
        <v>27</v>
      </c>
      <c r="O54" s="114" t="s">
        <v>26</v>
      </c>
      <c r="P54" s="79"/>
    </row>
    <row r="55" spans="1:16" s="7" customFormat="1" ht="24.75" customHeight="1" outlineLevel="1" x14ac:dyDescent="0.25">
      <c r="A55" s="143">
        <v>8</v>
      </c>
      <c r="B55" s="121" t="s">
        <v>2684</v>
      </c>
      <c r="C55" s="112" t="s">
        <v>32</v>
      </c>
      <c r="D55" s="110" t="s">
        <v>2685</v>
      </c>
      <c r="E55" s="144">
        <v>42744</v>
      </c>
      <c r="F55" s="144">
        <v>43084</v>
      </c>
      <c r="G55" s="159">
        <f t="shared" si="3"/>
        <v>11.333333333333334</v>
      </c>
      <c r="H55" s="121" t="s">
        <v>2686</v>
      </c>
      <c r="I55" s="113" t="s">
        <v>628</v>
      </c>
      <c r="J55" s="113" t="s">
        <v>645</v>
      </c>
      <c r="K55" s="117">
        <v>32000000</v>
      </c>
      <c r="L55" s="114" t="s">
        <v>1148</v>
      </c>
      <c r="M55" s="116"/>
      <c r="N55" s="114" t="s">
        <v>27</v>
      </c>
      <c r="O55" s="114" t="s">
        <v>26</v>
      </c>
      <c r="P55" s="79"/>
    </row>
    <row r="56" spans="1:16" s="7" customFormat="1" ht="24.75" customHeight="1" outlineLevel="1" x14ac:dyDescent="0.25">
      <c r="A56" s="143">
        <v>9</v>
      </c>
      <c r="B56" s="121" t="s">
        <v>2684</v>
      </c>
      <c r="C56" s="112" t="s">
        <v>32</v>
      </c>
      <c r="D56" s="110" t="s">
        <v>2692</v>
      </c>
      <c r="E56" s="144">
        <v>42381</v>
      </c>
      <c r="F56" s="144">
        <v>42720</v>
      </c>
      <c r="G56" s="159">
        <f t="shared" si="3"/>
        <v>11.3</v>
      </c>
      <c r="H56" s="121" t="s">
        <v>2693</v>
      </c>
      <c r="I56" s="113" t="s">
        <v>628</v>
      </c>
      <c r="J56" s="113" t="s">
        <v>645</v>
      </c>
      <c r="K56" s="117">
        <v>28500000</v>
      </c>
      <c r="L56" s="114" t="s">
        <v>1148</v>
      </c>
      <c r="M56" s="116"/>
      <c r="N56" s="114" t="s">
        <v>27</v>
      </c>
      <c r="O56" s="114" t="s">
        <v>26</v>
      </c>
      <c r="P56" s="79"/>
    </row>
    <row r="57" spans="1:16" s="7" customFormat="1" ht="24.75" customHeight="1" outlineLevel="1" x14ac:dyDescent="0.25">
      <c r="A57" s="143">
        <v>10</v>
      </c>
      <c r="B57" s="121" t="s">
        <v>2695</v>
      </c>
      <c r="C57" s="65" t="s">
        <v>32</v>
      </c>
      <c r="D57" s="63" t="s">
        <v>2681</v>
      </c>
      <c r="E57" s="144">
        <v>42016</v>
      </c>
      <c r="F57" s="144">
        <v>44183</v>
      </c>
      <c r="G57" s="159">
        <f t="shared" si="3"/>
        <v>72.233333333333334</v>
      </c>
      <c r="H57" s="121" t="s">
        <v>2694</v>
      </c>
      <c r="I57" s="63" t="s">
        <v>628</v>
      </c>
      <c r="J57" s="63" t="s">
        <v>645</v>
      </c>
      <c r="K57" s="66">
        <v>25300000</v>
      </c>
      <c r="L57" s="65" t="s">
        <v>1148</v>
      </c>
      <c r="M57" s="67"/>
      <c r="N57" s="65" t="s">
        <v>27</v>
      </c>
      <c r="O57" s="65" t="s">
        <v>26</v>
      </c>
      <c r="P57" s="79"/>
    </row>
    <row r="58" spans="1:16" s="7" customFormat="1" ht="24.75" customHeight="1" outlineLevel="1" x14ac:dyDescent="0.25">
      <c r="A58" s="143">
        <v>11</v>
      </c>
      <c r="B58" s="64" t="s">
        <v>2695</v>
      </c>
      <c r="C58" s="65" t="s">
        <v>32</v>
      </c>
      <c r="D58" s="63" t="s">
        <v>2697</v>
      </c>
      <c r="E58" s="144">
        <v>41792</v>
      </c>
      <c r="F58" s="144">
        <v>41992</v>
      </c>
      <c r="G58" s="159">
        <f t="shared" si="3"/>
        <v>6.666666666666667</v>
      </c>
      <c r="H58" s="121" t="s">
        <v>2698</v>
      </c>
      <c r="I58" s="63" t="s">
        <v>628</v>
      </c>
      <c r="J58" s="63" t="s">
        <v>645</v>
      </c>
      <c r="K58" s="66">
        <v>15300000</v>
      </c>
      <c r="L58" s="65" t="s">
        <v>1148</v>
      </c>
      <c r="M58" s="67"/>
      <c r="N58" s="65" t="s">
        <v>27</v>
      </c>
      <c r="O58" s="65" t="s">
        <v>1148</v>
      </c>
      <c r="P58" s="79"/>
    </row>
    <row r="59" spans="1:16" s="7" customFormat="1" ht="24.75" customHeight="1" outlineLevel="1" x14ac:dyDescent="0.25">
      <c r="A59" s="143">
        <v>12</v>
      </c>
      <c r="B59" s="121"/>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121"/>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121"/>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121"/>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43888</v>
      </c>
      <c r="F114" s="144">
        <v>44196</v>
      </c>
      <c r="G114" s="159">
        <f>IF(AND(E114&lt;&gt;"",F114&lt;&gt;""),((F114-E114)/30),"")</f>
        <v>10.266666666666667</v>
      </c>
      <c r="H114" s="121" t="s">
        <v>2678</v>
      </c>
      <c r="I114" s="120" t="s">
        <v>628</v>
      </c>
      <c r="J114" s="120" t="s">
        <v>639</v>
      </c>
      <c r="K114" s="122">
        <v>768524276</v>
      </c>
      <c r="L114" s="100" t="e">
        <f>+IF(AND(K114&gt;0,O114="Ejecución"),(K114/877802)*Tabla28[[#This Row],[% participación]],IF(AND(K114&gt;0,O114&lt;&gt;"Ejecución"),"-",""))</f>
        <v>#VALUE!</v>
      </c>
      <c r="M114" s="123" t="s">
        <v>1148</v>
      </c>
      <c r="N114" s="172" t="str">
        <f>+IF(M118="No",1,IF(M118="Si","Ingrese %",""))</f>
        <v/>
      </c>
      <c r="O114" s="161" t="s">
        <v>1150</v>
      </c>
      <c r="P114" s="78"/>
    </row>
    <row r="115" spans="1:16" s="6" customFormat="1" ht="24.75" customHeight="1" x14ac:dyDescent="0.25">
      <c r="A115" s="142">
        <v>2</v>
      </c>
      <c r="B115" s="160" t="s">
        <v>2665</v>
      </c>
      <c r="C115" s="162" t="s">
        <v>31</v>
      </c>
      <c r="D115" s="63" t="s">
        <v>2676</v>
      </c>
      <c r="E115" s="144">
        <v>43888</v>
      </c>
      <c r="F115" s="144">
        <v>44196</v>
      </c>
      <c r="G115" s="159">
        <f t="shared" ref="G115:G116" si="4">IF(AND(E115&lt;&gt;"",F115&lt;&gt;""),((F115-E115)/30),"")</f>
        <v>10.266666666666667</v>
      </c>
      <c r="H115" s="121" t="s">
        <v>2678</v>
      </c>
      <c r="I115" s="63" t="s">
        <v>628</v>
      </c>
      <c r="J115" s="63" t="s">
        <v>659</v>
      </c>
      <c r="K115" s="68">
        <v>768524276</v>
      </c>
      <c r="L115" s="100" t="e">
        <f>+IF(AND(K115&gt;0,O115="Ejecución"),(K115/877802)*Tabla28[[#This Row],[% participación]],IF(AND(K115&gt;0,O115&lt;&gt;"Ejecución"),"-",""))</f>
        <v>#VALUE!</v>
      </c>
      <c r="M115" s="65" t="s">
        <v>1148</v>
      </c>
      <c r="N115" s="172" t="str">
        <f>+IF(M118="No",1,IF(M118="Si","Ingrese %",""))</f>
        <v/>
      </c>
      <c r="O115" s="161" t="s">
        <v>1150</v>
      </c>
      <c r="P115" s="78"/>
    </row>
    <row r="116" spans="1:16" s="6" customFormat="1" ht="24.75" customHeight="1" x14ac:dyDescent="0.25">
      <c r="A116" s="142">
        <v>3</v>
      </c>
      <c r="B116" s="160" t="s">
        <v>2665</v>
      </c>
      <c r="C116" s="162" t="s">
        <v>31</v>
      </c>
      <c r="D116" s="63" t="s">
        <v>2679</v>
      </c>
      <c r="E116" s="144">
        <v>43888</v>
      </c>
      <c r="F116" s="144">
        <v>44196</v>
      </c>
      <c r="G116" s="159">
        <f t="shared" si="4"/>
        <v>10.266666666666667</v>
      </c>
      <c r="H116" s="64" t="s">
        <v>2680</v>
      </c>
      <c r="I116" s="63" t="s">
        <v>628</v>
      </c>
      <c r="J116" s="63" t="s">
        <v>657</v>
      </c>
      <c r="K116" s="68">
        <v>1096852332</v>
      </c>
      <c r="L116" s="100" t="e">
        <f>+IF(AND(K116&gt;0,O116="Ejecución"),(K116/877802)*Tabla28[[#This Row],[% participación]],IF(AND(K116&gt;0,O116&lt;&gt;"Ejecución"),"-",""))</f>
        <v>#VALUE!</v>
      </c>
      <c r="M116" s="65" t="s">
        <v>1148</v>
      </c>
      <c r="N116" s="172" t="str">
        <f>+IF(M118="No",1,IF(M118="Si","Ingrese %",""))</f>
        <v/>
      </c>
      <c r="O116" s="161" t="s">
        <v>1150</v>
      </c>
      <c r="P116" s="78"/>
    </row>
    <row r="117" spans="1:16" s="6" customFormat="1" ht="24.75" customHeight="1" outlineLevel="1" x14ac:dyDescent="0.25">
      <c r="A117" s="142">
        <v>4</v>
      </c>
      <c r="B117" s="160" t="s">
        <v>2665</v>
      </c>
      <c r="C117" s="162" t="s">
        <v>31</v>
      </c>
      <c r="D117" s="63" t="s">
        <v>2679</v>
      </c>
      <c r="E117" s="144">
        <v>43888</v>
      </c>
      <c r="F117" s="144">
        <v>44196</v>
      </c>
      <c r="G117" s="159">
        <f t="shared" ref="G117:G159" si="5">IF(AND(E117&lt;&gt;"",F117&lt;&gt;""),((F117-E117)/30),"")</f>
        <v>10.266666666666667</v>
      </c>
      <c r="H117" s="121" t="s">
        <v>2680</v>
      </c>
      <c r="I117" s="63" t="s">
        <v>628</v>
      </c>
      <c r="J117" s="63" t="s">
        <v>639</v>
      </c>
      <c r="K117" s="68">
        <v>1096852332</v>
      </c>
      <c r="L117" s="100" t="e">
        <f>+IF(AND(K117&gt;0,O117="Ejecución"),(K117/877802)*Tabla28[[#This Row],[% participación]],IF(AND(K117&gt;0,O117&lt;&gt;"Ejecución"),"-",""))</f>
        <v>#VALUE!</v>
      </c>
      <c r="M117" s="65" t="s">
        <v>1148</v>
      </c>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0.08</v>
      </c>
      <c r="G179" s="164">
        <f>IF(F179&gt;0,SUM(E179+F179),"")</f>
        <v>0.1</v>
      </c>
      <c r="H179" s="5"/>
      <c r="I179" s="220" t="s">
        <v>2671</v>
      </c>
      <c r="J179" s="220"/>
      <c r="K179" s="220"/>
      <c r="L179" s="220"/>
      <c r="M179" s="171">
        <v>0.03</v>
      </c>
      <c r="O179" s="8"/>
      <c r="Q179" s="19"/>
      <c r="R179" s="158">
        <f>IF(M179&gt;0,SUM(L179+M179),"")</f>
        <v>0.03</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0.1</v>
      </c>
      <c r="D185" s="91" t="s">
        <v>2628</v>
      </c>
      <c r="E185" s="94">
        <f>+(C185*SUM(K20:K35))</f>
        <v>304936765</v>
      </c>
      <c r="F185" s="92"/>
      <c r="G185" s="93"/>
      <c r="H185" s="88"/>
      <c r="I185" s="90" t="s">
        <v>2627</v>
      </c>
      <c r="J185" s="165">
        <f>+SUM(M179:M183)</f>
        <v>0.03</v>
      </c>
      <c r="K185" s="201" t="s">
        <v>2628</v>
      </c>
      <c r="L185" s="201"/>
      <c r="M185" s="94">
        <f>+J185*(SUM(K20:K35))</f>
        <v>91481029.5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43797</v>
      </c>
      <c r="D193" s="5"/>
      <c r="E193" s="125">
        <v>2667</v>
      </c>
      <c r="F193" s="5"/>
      <c r="G193" s="5"/>
      <c r="H193" s="146" t="s">
        <v>2683</v>
      </c>
      <c r="J193" s="5"/>
      <c r="K193" s="126">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2703</v>
      </c>
      <c r="J211" s="27" t="s">
        <v>2622</v>
      </c>
      <c r="K211" s="147" t="s">
        <v>2702</v>
      </c>
      <c r="L211" s="21"/>
      <c r="M211" s="21"/>
      <c r="N211" s="21"/>
      <c r="O211" s="8"/>
    </row>
    <row r="212" spans="1:15" x14ac:dyDescent="0.25">
      <c r="A212" s="9"/>
      <c r="B212" s="27" t="s">
        <v>2619</v>
      </c>
      <c r="C212" s="146" t="s">
        <v>2683</v>
      </c>
      <c r="D212" s="21"/>
      <c r="G212" s="27" t="s">
        <v>2621</v>
      </c>
      <c r="H212" s="147" t="s">
        <v>2704</v>
      </c>
      <c r="J212" s="27" t="s">
        <v>2623</v>
      </c>
      <c r="K212" s="146"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2020-12-28T23:37:35Z</cp:lastPrinted>
  <dcterms:created xsi:type="dcterms:W3CDTF">2020-10-14T21:57:42Z</dcterms:created>
  <dcterms:modified xsi:type="dcterms:W3CDTF">2020-12-28T23:38:20Z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