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INVITACIÓN 10\2021-27-27001332020_9006990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<sst xmlns="http://schemas.openxmlformats.org/spreadsheetml/2006/main" count="3090" uniqueCount="2707">
  <si>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</si>
  <si>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</si>
  <si>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</si>
  <si>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</si>
  <si>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</si>
  <si>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</si>
  <si>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</si>
  <si>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</si>
  <si>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</si>
  <si>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</si>
  <si>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</si>
  <si>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</si>
  <si>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</si>
  <si>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</si>
  <si>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</si>
  <si>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</si>
  <si>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</si>
  <si>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</si>
  <si>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</si>
  <si>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</si>
  <si>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</si>
  <si>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</si>
  <si>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</si>
  <si>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</si>
  <si>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</si>
  <si>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</si>
  <si>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</si>
  <si>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</si>
  <si>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</si>
  <si>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</si>
  <si>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</si>
  <si>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</si>
  <si>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</si>
  <si>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</si>
  <si>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</si>
  <si>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</si>
  <si>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</si>
  <si>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</si>
  <si>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</si>
  <si>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</si>
  <si>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</si>
  <si>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</si>
  <si>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</si>
  <si>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</si>
  <si>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</si>
  <si>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</si>
  <si>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</si>
  <si>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</si>
  <si>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</si>
  <si>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</si>
  <si>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</si>
  <si>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</si>
  <si>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</si>
  <si>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</si>
  <si>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</si>
  <si>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</si>
  <si>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</si>
  <si>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</si>
  <si>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</si>
  <si>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</si>
  <si>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</si>
  <si>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</si>
  <si>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</si>
  <si>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</si>
  <si>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</si>
  <si>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</si>
  <si>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</si>
  <si>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</si>
  <si>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</si>
  <si>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</si>
  <si>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</si>
  <si>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</si>
  <si>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</si>
  <si>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</si>
  <si>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</si>
  <si>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</si>
  <si>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</si>
  <si>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</si>
  <si>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</si>
  <si>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</si>
  <si>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</si>
  <si>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</si>
  <si>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</si>
  <si>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</si>
  <si>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</si>
  <si>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</si>
  <si>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</si>
  <si>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</si>
  <si>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</si>
  <si>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</si>
  <si>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</si>
  <si>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</si>
  <si>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</si>
  <si>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</si>
  <si>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</si>
  <si>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</si>
  <si>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</si>
  <si>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</si>
  <si>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</si>
  <si>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</si>
  <si>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</si>
  <si>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</si>
  <si>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</si>
  <si>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</si>
  <si>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</si>
  <si>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</si>
  <si>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</si>
  <si>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</si>
  <si>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</si>
  <si>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</si>
  <si>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</si>
  <si>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</si>
  <si>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</si>
  <si>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</si>
  <si>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</si>
  <si>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</si>
  <si>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</si>
  <si>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</si>
  <si>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</si>
  <si>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</si>
  <si>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</si>
  <si>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</si>
  <si>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</si>
  <si>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</si>
  <si>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</si>
  <si>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</si>
  <si>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</si>
  <si>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</si>
  <si>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</si>
  <si>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</si>
  <si>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</si>
  <si>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</si>
  <si>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</si>
  <si>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</si>
  <si>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</si>
  <si>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</si>
  <si>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</si>
  <si>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</si>
  <si>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</si>
  <si>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</si>
  <si>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</si>
  <si>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</si>
  <si>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</si>
  <si>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</si>
  <si>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</si>
  <si>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</si>
  <si>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</si>
  <si>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</si>
  <si>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</si>
  <si>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</si>
  <si>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</si>
  <si>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</si>
  <si>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</si>
  <si>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</si>
  <si>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</si>
  <si>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</si>
  <si>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</si>
  <si>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</si>
  <si>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</si>
  <si>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</si>
  <si>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</si>
  <si>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</si>
  <si>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</si>
  <si>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</si>
  <si>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</si>
  <si>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</si>
  <si>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</si>
  <si>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</si>
  <si>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</si>
  <si>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</si>
  <si>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</si>
  <si>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</si>
  <si>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</si>
  <si>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</si>
  <si>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</si>
  <si>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</si>
  <si>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</si>
  <si>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</si>
  <si>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</si>
  <si>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</si>
  <si>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</si>
  <si>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</si>
  <si>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</si>
  <si>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</si>
  <si>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</si>
  <si>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</si>
  <si>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</si>
  <si>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</si>
  <si>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</si>
  <si>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</si>
  <si>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</si>
  <si>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</si>
  <si>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</si>
  <si>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</si>
  <si>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</si>
  <si>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</si>
  <si>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</si>
  <si>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</si>
  <si>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</si>
  <si>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</si>
  <si>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</si>
  <si>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</si>
  <si>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</si>
  <si>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</si>
  <si>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</si>
  <si>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</si>
  <si>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</si>
  <si>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</si>
  <si>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</si>
  <si>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</si>
  <si>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</si>
  <si>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</si>
  <si>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</si>
  <si>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</si>
  <si>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</si>
  <si>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</si>
  <si>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</si>
  <si>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</si>
  <si>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</si>
  <si>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</si>
  <si>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</si>
  <si>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</si>
  <si>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</si>
  <si>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</si>
  <si>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</si>
  <si>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</si>
  <si>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</si>
  <si>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</si>
  <si>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</si>
  <si>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</si>
  <si>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</si>
  <si>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</si>
  <si>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</si>
  <si>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</si>
  <si>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</si>
  <si>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</si>
  <si>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</si>
  <si>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</si>
  <si>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</si>
  <si>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</si>
  <si>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</si>
  <si>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</si>
  <si>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</si>
  <si>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</si>
  <si>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</si>
  <si>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</si>
  <si>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</si>
  <si>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</si>
  <si>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</si>
  <si>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</si>
  <si>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</si>
  <si>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</si>
  <si>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</si>
  <si>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</si>
  <si>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</si>
  <si>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</si>
  <si>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</si>
  <si>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</si>
  <si>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</si>
  <si>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</si>
  <si>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</si>
  <si>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</si>
  <si>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</si>
  <si>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</si>
  <si>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</si>
  <si>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</si>
  <si>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</si>
  <si>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</si>
  <si>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</si>
  <si>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</si>
  <si>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</si>
  <si>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</si>
  <si>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</si>
  <si>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</si>
  <si>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</si>
  <si>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</si>
  <si>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</si>
  <si>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</si>
  <si>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</si>
  <si>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</si>
  <si>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</si>
  <si>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</si>
  <si>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</si>
  <si>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</si>
  <si>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</si>
  <si>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</si>
  <si>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</si>
  <si>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</si>
  <si>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</si>
  <si>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</si>
  <si>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</si>
  <si>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</si>
  <si>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</si>
  <si>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</si>
  <si>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</si>
  <si>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</si>
  <si>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</si>
  <si>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</si>
  <si>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</si>
  <si>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</si>
  <si>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</si>
  <si>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</si>
  <si>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</si>
  <si>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</si>
  <si>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</si>
  <si>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</si>
  <si>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</si>
  <si>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</si>
  <si>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</si>
  <si>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</si>
  <si>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</si>
  <si>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</si>
  <si>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</si>
  <si>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</si>
  <si>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</si>
  <si>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</si>
  <si>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</si>
  <si>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</si>
  <si>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</si>
  <si>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</si>
  <si>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</si>
  <si>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</si>
  <si>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</si>
  <si>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</si>
  <si>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</si>
  <si>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</si>
  <si>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</si>
  <si>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</si>
  <si>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</si>
  <si>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</si>
  <si>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</si>
  <si>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</si>
  <si>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</si>
  <si>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</si>
  <si>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</si>
  <si>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</si>
  <si>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</si>
  <si>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</si>
  <si>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</si>
  <si>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</si>
  <si>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</si>
  <si>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</si>
  <si>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</si>
  <si>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</si>
  <si>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</si>
  <si>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</si>
  <si>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</si>
  <si>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</si>
  <si>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</si>
  <si>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</si>
  <si>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</si>
  <si>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</si>
  <si>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</si>
  <si>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</si>
  <si>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</si>
  <si>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</si>
  <si>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</si>
  <si>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</si>
  <si>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</si>
  <si>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</si>
  <si>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</si>
  <si>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</si>
  <si>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</si>
  <si>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</si>
  <si>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</si>
  <si>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</si>
  <si>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</si>
  <si>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</si>
  <si>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</si>
  <si>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</si>
  <si>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</si>
  <si>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</si>
  <si>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</si>
  <si>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</si>
  <si>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</si>
  <si>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</si>
  <si>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</si>
  <si>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</si>
  <si>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</si>
  <si>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</si>
  <si>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</si>
  <si>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</si>
  <si>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</si>
  <si>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</si>
  <si>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</si>
  <si>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</si>
  <si>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</si>
  <si>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</si>
  <si>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</si>
  <si>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</si>
  <si>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</si>
  <si>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</si>
  <si>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</si>
  <si>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</si>
  <si>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</si>
  <si>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</si>
  <si>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</si>
  <si>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</si>
  <si>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</si>
  <si>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</si>
  <si>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</si>
  <si>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</si>
  <si>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</si>
  <si>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</si>
  <si>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</si>
  <si>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</si>
  <si>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</si>
  <si>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</si>
  <si>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</si>
  <si>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</si>
  <si>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</si>
  <si>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</si>
  <si>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</si>
  <si>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</si>
  <si>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</si>
  <si>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</si>
  <si>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</si>
  <si>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</si>
  <si>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</si>
  <si>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</si>
  <si>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</si>
  <si>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</si>
  <si>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</si>
  <si>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</si>
  <si>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</si>
  <si>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</si>
  <si>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</si>
  <si>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</si>
  <si>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</si>
  <si>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</si>
  <si>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</si>
  <si>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</si>
  <si>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</si>
  <si>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</si>
  <si>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</si>
  <si>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</si>
  <si>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</si>
  <si>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</si>
  <si>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</si>
  <si>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</si>
  <si>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</si>
  <si>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</si>
  <si>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</si>
  <si>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</si>
  <si>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</si>
  <si>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</si>
  <si>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</si>
  <si>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</si>
  <si>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</si>
  <si>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</si>
  <si>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</si>
  <si>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</si>
  <si>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</si>
  <si>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</si>
  <si>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</si>
  <si>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</si>
  <si>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</si>
  <si>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</si>
  <si>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</si>
  <si>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</si>
  <si>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</si>
  <si>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</si>
  <si>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</si>
  <si>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</si>
  <si>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</si>
  <si>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</si>
  <si>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</si>
  <si>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</si>
  <si>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</si>
  <si>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</si>
  <si>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</si>
  <si>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</si>
  <si>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</si>
  <si>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</si>
  <si>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</si>
  <si>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</si>
  <si>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</si>
  <si>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</si>
  <si>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</si>
  <si>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</si>
  <si>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</si>
  <si>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</si>
  <si>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</si>
  <si>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</si>
  <si>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</si>
  <si>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</si>
  <si>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</si>
  <si>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</si>
  <si>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</si>
  <si>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</si>
  <si>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</si>
  <si>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</si>
  <si>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</si>
  <si>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</si>
  <si>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</si>
  <si>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</si>
  <si>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</si>
  <si>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</si>
  <si>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</si>
  <si>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</si>
  <si>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</si>
  <si>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</si>
  <si>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</si>
  <si>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</si>
  <si>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</si>
  <si>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</si>
  <si>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</si>
  <si>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</si>
  <si>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</si>
  <si>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</si>
  <si>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</si>
  <si>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</si>
  <si>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</si>
  <si>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</si>
  <si>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</si>
  <si>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</si>
  <si>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</si>
  <si>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</si>
  <si>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</si>
  <si>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</si>
  <si>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</si>
  <si>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</si>
  <si>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</si>
  <si>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</si>
  <si>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</si>
  <si>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</si>
  <si>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</si>
  <si>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</si>
  <si>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</si>
  <si>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</si>
  <si>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</si>
  <si>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</si>
  <si>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</si>
  <si>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</si>
  <si>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</si>
  <si>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</si>
  <si>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</si>
  <si>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</si>
  <si>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</si>
  <si>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</si>
  <si>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</si>
  <si>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</si>
  <si>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</si>
  <si>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</si>
  <si>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</si>
  <si>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</si>
  <si>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</si>
  <si>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</si>
  <si>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</si>
  <si>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</si>
  <si>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</si>
  <si>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</si>
  <si>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</si>
  <si>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</si>
  <si>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</si>
  <si>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</si>
  <si>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</si>
  <si>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</si>
  <si>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</si>
  <si>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</si>
  <si>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</si>
  <si>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</si>
  <si>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</si>
  <si>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</si>
  <si>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</si>
  <si>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</si>
  <si>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</si>
  <si>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</si>
  <si>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</si>
  <si>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</si>
  <si>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</si>
  <si>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</si>
  <si>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</si>
  <si>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</si>
  <si>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</si>
  <si>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</si>
  <si>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</si>
  <si>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</si>
  <si>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</si>
  <si>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</si>
  <si>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</si>
  <si>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</si>
  <si>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</si>
  <si>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</si>
  <si>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</si>
  <si>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</si>
  <si>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</si>
  <si>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</si>
  <si>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</si>
  <si>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</si>
  <si>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</si>
  <si>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</si>
  <si>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</si>
  <si>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</si>
  <si>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</si>
  <si>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</si>
  <si>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</si>
  <si>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</si>
  <si>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</si>
  <si>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</si>
  <si>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</si>
  <si>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</si>
  <si>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</si>
  <si>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</si>
  <si>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</si>
  <si>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</si>
  <si>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</si>
  <si>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</si>
  <si>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</si>
  <si>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</si>
  <si>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</si>
  <si>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</si>
  <si>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</si>
  <si>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</si>
  <si>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</si>
  <si>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</si>
  <si>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</si>
  <si>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</si>
  <si>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</si>
  <si>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</si>
  <si>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</si>
  <si>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</si>
  <si>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</si>
  <si>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</si>
  <si>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</si>
  <si>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</si>
  <si>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</si>
  <si>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</si>
  <si>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</si>
  <si>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</si>
  <si>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</si>
  <si>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</si>
  <si>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</si>
  <si>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</si>
  <si>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</si>
  <si>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</si>
  <si>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</si>
  <si>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</si>
  <si>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</si>
  <si>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</si>
  <si>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</si>
  <si>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</si>
  <si>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</si>
  <si>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</si>
  <si>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</si>
  <si>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</si>
  <si>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</si>
  <si>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</si>
  <si>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</si>
  <si>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</si>
  <si>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</si>
  <si>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</si>
  <si>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</si>
  <si>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</si>
  <si>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</si>
  <si>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</si>
  <si>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</si>
  <si>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</si>
  <si>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</si>
  <si>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</si>
  <si>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</si>
  <si>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</si>
  <si>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</si>
  <si>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</si>
  <si>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</si>
  <si>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</si>
  <si>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</si>
  <si>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</si>
  <si>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</si>
  <si>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</si>
  <si>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</si>
  <si>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</si>
  <si>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</si>
  <si>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</si>
  <si>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</si>
  <si>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</si>
  <si>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</si>
  <si>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</si>
  <si>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</si>
  <si>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</si>
  <si>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</si>
  <si>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</si>
  <si>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</si>
  <si>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</si>
  <si>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</si>
  <si>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</si>
  <si>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</si>
  <si>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</si>
  <si>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</si>
  <si>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</si>
  <si>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</si>
  <si>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</si>
  <si>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</si>
  <si>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</si>
  <si>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</si>
  <si>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</si>
  <si>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</si>
  <si>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</si>
  <si>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</si>
  <si>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</si>
  <si>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</si>
  <si>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</si>
  <si>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</si>
  <si>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</si>
  <si>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</si>
  <si>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</si>
  <si>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</si>
  <si>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</si>
  <si>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</si>
  <si>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</si>
  <si>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</si>
  <si>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</si>
  <si>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</si>
  <si>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</si>
  <si>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</si>
  <si>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</si>
  <si>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</si>
  <si>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</si>
  <si>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</si>
  <si>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</si>
  <si>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</si>
  <si>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</si>
  <si>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</si>
  <si>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</si>
  <si>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</si>
  <si>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</si>
  <si>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</si>
  <si>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</si>
  <si>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</si>
  <si>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</si>
  <si>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</si>
  <si>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</si>
  <si>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</si>
  <si>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</si>
  <si>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</si>
  <si>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</si>
  <si>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</si>
  <si>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</si>
  <si>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</si>
  <si>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</si>
  <si>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</si>
  <si>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</si>
  <si>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</si>
  <si>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</si>
  <si>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</si>
  <si>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</si>
  <si>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</si>
  <si>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</si>
  <si>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</si>
  <si>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</si>
  <si>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</si>
  <si>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</si>
  <si>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</si>
  <si>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</si>
  <si>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</si>
  <si>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</si>
  <si>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</si>
  <si>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</si>
  <si>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</si>
  <si>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</si>
  <si>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</si>
  <si>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</si>
  <si>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</si>
  <si>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</si>
  <si>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</si>
  <si>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</si>
  <si>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</si>
  <si>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</si>
  <si>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</si>
  <si>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</si>
  <si>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</si>
  <si>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</si>
  <si>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</si>
  <si>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</si>
  <si>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</si>
  <si>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</si>
  <si>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</si>
  <si>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</si>
  <si>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</si>
  <si>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</si>
  <si>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</si>
  <si>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</si>
  <si>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</si>
  <si>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</si>
  <si>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</si>
  <si>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</si>
  <si>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</si>
  <si>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</si>
  <si>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</si>
  <si>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</si>
  <si>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</si>
  <si>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</si>
  <si>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</si>
  <si>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</si>
  <si>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</si>
  <si>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</si>
  <si>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</si>
  <si>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</si>
  <si>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</si>
  <si>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</si>
  <si>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</si>
  <si>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</si>
  <si>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</si>
  <si>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</si>
  <si>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</si>
  <si>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</si>
  <si>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</si>
  <si>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</si>
  <si>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</si>
  <si>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</si>
  <si>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</si>
  <si>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</si>
  <si>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</si>
  <si>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</si>
  <si>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</si>
  <si>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</si>
  <si>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</si>
  <si>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</si>
  <si>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</si>
  <si>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</si>
  <si>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</si>
  <si>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</si>
  <si>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</si>
  <si>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</si>
  <si>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</si>
  <si>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</si>
  <si>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</si>
  <si>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</si>
  <si>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</si>
  <si>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</si>
  <si>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</si>
  <si>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</si>
  <si>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</si>
  <si>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</si>
  <si>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</si>
  <si>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</si>
  <si>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</si>
  <si>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</si>
  <si>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</si>
  <si>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</si>
  <si>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</si>
  <si>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</si>
  <si>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</si>
  <si>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</si>
  <si>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</si>
  <si>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</si>
  <si>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</si>
  <si>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</si>
  <si>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</si>
  <si>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</si>
  <si>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</si>
  <si>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</si>
  <si>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</si>
  <si>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</si>
  <si>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</si>
  <si>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</si>
  <si>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</si>
  <si>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</si>
  <si>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</si>
  <si>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</si>
  <si>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</si>
  <si>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</si>
  <si>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</si>
  <si>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</si>
  <si>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</si>
  <si>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</si>
  <si>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</si>
  <si>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</si>
  <si>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</si>
  <si>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</si>
  <si>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</si>
  <si>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</si>
  <si>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</si>
  <si>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</si>
  <si>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</si>
  <si>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</si>
  <si>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</si>
  <si>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</si>
  <si>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</si>
  <si>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</si>
  <si>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</si>
  <si>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</si>
  <si>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</si>
  <si>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</si>
  <si>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</si>
  <si>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</si>
  <si>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</si>
  <si>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</si>
  <si>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</si>
  <si>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</si>
  <si>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</si>
  <si>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</si>
  <si>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</si>
  <si>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</si>
  <si>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</si>
  <si>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</si>
  <si>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</si>
  <si>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</si>
  <si>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</si>
  <si>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</si>
  <si>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</si>
  <si>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</si>
  <si>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</si>
  <si>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</si>
  <si>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</si>
  <si>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</si>
  <si>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</si>
  <si>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</si>
  <si>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</si>
  <si>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</si>
  <si>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</si>
  <si>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</si>
  <si>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</si>
  <si>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</si>
  <si>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</si>
  <si>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</si>
  <si>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</si>
  <si>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</si>
  <si>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</si>
  <si>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</si>
  <si>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</si>
  <si>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</si>
  <si>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</si>
  <si>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</si>
  <si>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</si>
  <si>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</si>
  <si>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</si>
  <si>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</si>
  <si>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</si>
  <si>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</si>
  <si>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</si>
  <si>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</si>
  <si>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</si>
  <si>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</si>
  <si>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</si>
  <si>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</si>
  <si>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</si>
  <si>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</si>
  <si>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</si>
  <si>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</si>
  <si>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</si>
  <si>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</si>
  <si>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</si>
  <si>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</si>
  <si>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</si>
  <si>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</si>
  <si>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</si>
  <si>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</si>
  <si>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</si>
  <si>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</si>
  <si>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</si>
  <si>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</si>
  <si>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</si>
  <si>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</si>
  <si>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</si>
  <si>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</si>
  <si>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</si>
  <si>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</si>
  <si>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</si>
  <si>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</si>
  <si>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</si>
  <si>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</si>
  <si>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</si>
  <si>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</si>
  <si>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</si>
  <si>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</si>
  <si>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</si>
  <si>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</si>
  <si>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</si>
  <si>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</si>
  <si>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</si>
  <si>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</si>
  <si>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</si>
  <si>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</si>
  <si>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</si>
  <si>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</si>
  <si>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</si>
  <si>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</si>
  <si>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</si>
  <si>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</si>
  <si>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</si>
  <si>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</si>
  <si>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</si>
  <si>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</si>
  <si>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</si>
  <si>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</si>
  <si>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</si>
  <si>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</si>
  <si>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</si>
  <si>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</si>
  <si>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</si>
  <si>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</si>
  <si>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</si>
  <si>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</si>
  <si>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</si>
  <si>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</si>
  <si>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</si>
  <si>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</si>
  <si>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</si>
  <si>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</si>
  <si>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</si>
  <si>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</si>
  <si>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</si>
  <si>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</si>
  <si>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</si>
  <si>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</si>
  <si>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</si>
  <si>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</si>
  <si>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</si>
  <si>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</si>
  <si>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</si>
  <si>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</si>
  <si>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</si>
  <si>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</si>
  <si>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</si>
  <si>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</si>
  <si>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</si>
  <si>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</si>
  <si>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</si>
  <si>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</si>
  <si>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</si>
  <si>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</si>
  <si>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</si>
  <si>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</si>
  <si>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</si>
  <si>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</si>
  <si>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</si>
  <si>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</si>
  <si>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</si>
  <si>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</si>
  <si>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</si>
  <si>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</si>
  <si>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</si>
  <si>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</si>
  <si>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</si>
  <si>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</si>
  <si>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</si>
  <si>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</si>
  <si>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</si>
  <si>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</si>
  <si>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</si>
  <si>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</si>
  <si>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</si>
  <si>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</si>
  <si>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</si>
  <si>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</si>
  <si>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</si>
  <si>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</si>
  <si>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</si>
  <si>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</si>
  <si>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</si>
  <si>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</si>
  <si>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</si>
  <si>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</si>
  <si>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</si>
  <si>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</si>
  <si>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</si>
  <si>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</si>
  <si>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</si>
  <si>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</si>
  <si>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</si>
  <si>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</si>
  <si>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</si>
  <si>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</si>
  <si>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</si>
  <si>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</si>
  <si>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</si>
  <si>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</si>
  <si>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</si>
  <si>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</si>
  <si>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</si>
  <si>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</si>
  <si>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</si>
  <si>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</si>
  <si>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</si>
  <si>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</si>
  <si>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</si>
  <si>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</si>
  <si>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</si>
  <si>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</si>
  <si>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</si>
  <si>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</si>
  <si>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</si>
  <si>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</si>
  <si>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</si>
  <si>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</si>
  <si>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</si>
  <si>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</si>
  <si>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</si>
  <si>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</si>
  <si>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</si>
  <si>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</si>
  <si>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</si>
  <si>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</si>
  <si>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</si>
  <si>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</si>
  <si>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</si>
  <si>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</si>
  <si>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</si>
  <si>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</si>
  <si>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</si>
  <si>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</si>
  <si>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</si>
  <si>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</si>
  <si>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</si>
  <si>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</si>
  <si>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</si>
  <si>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</si>
  <si>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</si>
  <si>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</si>
  <si>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</si>
  <si>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</si>
  <si>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</si>
  <si>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</si>
  <si>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</si>
  <si>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</si>
  <si>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</si>
  <si>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</si>
  <si>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</si>
  <si>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</si>
  <si>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</si>
  <si>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</si>
  <si>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</si>
  <si>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</si>
  <si>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</si>
  <si>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</si>
  <si>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</si>
  <si>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</si>
  <si>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</si>
  <si>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</si>
  <si>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</si>
  <si>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</si>
  <si>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</si>
  <si>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</si>
  <si>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</si>
  <si>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</si>
  <si>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</si>
  <si>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</si>
  <si>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</si>
  <si>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</si>
  <si>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</si>
  <si>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</si>
  <si>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</si>
  <si>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</si>
  <si>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</si>
  <si>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</si>
  <si>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</si>
  <si>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</si>
  <si>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</si>
  <si>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</si>
  <si>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</si>
  <si>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</si>
  <si>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</si>
  <si>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</si>
  <si>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</si>
  <si>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</si>
  <si>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</si>
  <si>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</si>
  <si>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</si>
  <si>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</si>
  <si>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</si>
  <si>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</si>
  <si>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</si>
  <si>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</si>
  <si>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</si>
  <si>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</si>
  <si>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</si>
  <si>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</si>
  <si>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</si>
  <si>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</si>
  <si>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</si>
  <si>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</si>
  <si>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</si>
  <si>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</si>
  <si>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</si>
  <si>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</si>
  <si>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</si>
  <si>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</si>
  <si>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</si>
  <si>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</si>
  <si>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</si>
  <si>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</si>
  <si>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</si>
  <si>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</si>
  <si>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</si>
  <si>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</si>
  <si>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</si>
  <si>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</si>
  <si>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</si>
  <si>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</si>
  <si>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</si>
  <si>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</si>
  <si>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</si>
  <si>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</si>
  <si>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</si>
  <si>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</si>
  <si>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</si>
  <si>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</si>
  <si>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</si>
  <si>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</si>
  <si>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</si>
  <si>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</si>
  <si>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</si>
  <si>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</si>
  <si>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</si>
  <si>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</si>
  <si>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</si>
  <si>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</si>
  <si>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</si>
  <si>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</si>
  <si>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</si>
  <si>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</si>
  <si>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</si>
  <si>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</si>
  <si>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</si>
  <si>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</si>
  <si>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</si>
  <si>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</si>
  <si>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</si>
  <si>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</si>
  <si>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</si>
  <si>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</si>
  <si>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</si>
  <si>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</si>
  <si>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</si>
  <si>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</si>
  <si>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</si>
  <si>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</si>
  <si>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</si>
  <si>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</si>
  <si>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</si>
  <si>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</si>
  <si>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</si>
  <si>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</si>
  <si>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</si>
  <si>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</si>
  <si>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</si>
  <si>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</si>
  <si>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</si>
  <si>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</si>
  <si>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</si>
  <si>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</si>
  <si>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</si>
  <si>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</si>
  <si>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</si>
  <si>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</si>
  <si>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</si>
  <si>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</si>
  <si>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</si>
  <si>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</si>
  <si>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</si>
  <si>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</si>
  <si>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</si>
  <si>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</si>
  <si>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</si>
  <si>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</si>
  <si>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</si>
  <si>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</si>
  <si>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</si>
  <si>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</si>
  <si>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</si>
  <si>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</si>
  <si>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</si>
  <si>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</si>
  <si>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</si>
  <si>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</si>
  <si>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</si>
  <si>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</si>
  <si>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</si>
  <si>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</si>
  <si>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</si>
  <si>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</si>
  <si>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</si>
  <si>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</si>
  <si>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</si>
  <si>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</si>
  <si>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</si>
  <si>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</si>
  <si>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</si>
  <si>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</si>
  <si>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</si>
  <si>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</si>
  <si>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</si>
  <si>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</si>
  <si>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</si>
  <si>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</si>
  <si>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</si>
  <si>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</si>
  <si>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</si>
  <si>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</si>
  <si>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</si>
  <si>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</si>
  <si>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</si>
  <si>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</si>
  <si>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</si>
  <si>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</si>
  <si>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</si>
  <si>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</si>
  <si>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</si>
  <si>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</si>
  <si>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</si>
  <si>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</si>
  <si>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</si>
  <si>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</si>
  <si>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</si>
  <si>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</si>
  <si>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</si>
  <si>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</si>
  <si>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</si>
  <si>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</si>
  <si>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</si>
  <si>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</si>
  <si>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</si>
  <si>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</si>
  <si>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</si>
  <si>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</si>
  <si>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</si>
  <si>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</si>
  <si>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</si>
  <si>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</si>
  <si>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</si>
  <si>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</si>
  <si>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</si>
  <si>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</si>
  <si>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</si>
  <si>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</si>
  <si>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</si>
  <si>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</si>
  <si>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</si>
  <si>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</si>
  <si>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</si>
  <si>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</si>
  <si>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</si>
  <si>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</si>
  <si>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</si>
  <si>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</si>
  <si>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</si>
  <si>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</si>
  <si>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</si>
  <si>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</si>
  <si>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</si>
  <si>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</si>
  <si>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</si>
  <si>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</si>
  <si>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</si>
  <si>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</si>
  <si>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</si>
  <si>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</si>
  <si>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</si>
  <si>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</si>
  <si>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</si>
  <si>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</si>
  <si>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</si>
  <si>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</si>
  <si>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</si>
  <si>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</si>
  <si>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</si>
  <si>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</si>
  <si>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</si>
  <si>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</si>
  <si>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</si>
  <si>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</si>
  <si>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</si>
  <si>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</si>
  <si>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</si>
  <si>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</si>
  <si>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</si>
  <si>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</si>
  <si>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</si>
  <si>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</si>
  <si>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</si>
  <si>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</si>
  <si>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</si>
  <si>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</si>
  <si>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</si>
  <si>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</si>
  <si>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</si>
  <si>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</si>
  <si>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</si>
  <si>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</si>
  <si>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</si>
  <si>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</si>
  <si>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</si>
  <si>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</si>
  <si>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</si>
  <si>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</si>
  <si>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</si>
  <si>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</si>
  <si>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</si>
  <si>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</si>
  <si>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</si>
  <si>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</si>
  <si>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</si>
  <si>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</si>
  <si>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</si>
  <si>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</si>
  <si>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</si>
  <si>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</si>
  <si>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</si>
  <si>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</si>
  <si>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</si>
  <si>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</si>
  <si>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</si>
  <si>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</si>
  <si>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</si>
  <si>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</si>
  <si>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</si>
  <si>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</si>
  <si>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</si>
  <si>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</si>
  <si>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</si>
  <si>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</si>
  <si>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</si>
  <si>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</si>
  <si>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</si>
  <si>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</si>
  <si>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</si>
  <si>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</si>
  <si>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</si>
  <si>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</si>
  <si>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</si>
  <si>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</si>
  <si>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</si>
  <si>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</si>
  <si>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</si>
  <si>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</si>
  <si>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</si>
  <si>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</si>
  <si>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</si>
  <si>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</si>
  <si>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</si>
  <si>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</si>
  <si>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</si>
  <si>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</si>
  <si>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</si>
  <si>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</si>
  <si>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</si>
  <si>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</si>
  <si>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</si>
  <si>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</si>
  <si>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</si>
  <si>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</si>
  <si>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</si>
  <si>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</si>
  <si>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</si>
  <si>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</si>
  <si>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</si>
  <si>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</si>
  <si>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</si>
  <si>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</si>
  <si>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</si>
  <si>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</si>
  <si>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</si>
  <si>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</si>
  <si>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</si>
  <si>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</si>
  <si>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</si>
  <si>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</si>
  <si>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</si>
  <si>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</si>
  <si>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</si>
  <si>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</si>
  <si>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</si>
  <si>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</si>
  <si>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</si>
  <si>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</si>
  <si>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</si>
  <si>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</si>
  <si>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</si>
  <si>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</si>
  <si>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</si>
  <si>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</si>
  <si>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</si>
  <si>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</si>
  <si>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</si>
  <si>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</si>
  <si>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</si>
  <si>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</si>
  <si>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</si>
  <si>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</si>
  <si>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</si>
  <si>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</si>
  <si>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</si>
  <si>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</si>
  <si>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</si>
  <si>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</si>
  <si>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</si>
  <si>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</si>
  <si>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</si>
  <si>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</si>
  <si>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</si>
  <si>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</si>
  <si>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</si>
  <si>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</si>
  <si>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</si>
  <si>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</si>
  <si>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</si>
  <si>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</si>
  <si>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</si>
  <si>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</si>
  <si>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</si>
  <si>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</si>
  <si>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</si>
  <si>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</si>
  <si>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</si>
  <si>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</si>
  <si>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</si>
  <si>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</si>
  <si>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</si>
  <si>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</si>
  <si>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</si>
  <si>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</si>
  <si>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</si>
  <si>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</si>
  <si>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</si>
  <si>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</si>
  <si>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</si>
  <si>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</si>
  <si>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</si>
  <si>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</si>
  <si>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</si>
  <si>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</si>
  <si>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</si>
  <si>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</si>
  <si>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</si>
  <si>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</si>
  <si>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</si>
  <si>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</si>
  <si>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</si>
  <si>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</si>
  <si>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</si>
  <si>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</si>
  <si>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</si>
  <si>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</si>
  <si>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</si>
  <si>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</si>
  <si>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</si>
  <si>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</si>
  <si>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</si>
  <si>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</si>
  <si>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</si>
  <si>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</si>
  <si>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</si>
  <si>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</si>
  <si>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</si>
  <si>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</si>
  <si>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</si>
  <si>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</si>
  <si>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</si>
  <si>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</si>
  <si>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</si>
  <si>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</si>
  <si>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</si>
  <si>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</si>
  <si>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</si>
  <si>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</si>
  <si>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</si>
  <si>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</si>
  <si>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</si>
  <si>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</si>
  <si>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</si>
  <si>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</si>
  <si>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</si>
  <si>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</si>
  <si>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</si>
  <si>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</si>
  <si>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</si>
  <si>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</si>
  <si>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</si>
  <si>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</si>
  <si>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</si>
  <si>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</si>
  <si>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</si>
  <si>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</si>
  <si>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</si>
  <si>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</si>
  <si>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</si>
  <si>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</si>
  <si>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</si>
  <si>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</si>
  <si>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</si>
  <si>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</si>
  <si>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</si>
  <si>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</si>
  <si>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</si>
  <si>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</si>
  <si>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</si>
  <si>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</si>
  <si>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</si>
  <si>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</si>
  <si>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</si>
  <si>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</si>
  <si>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</si>
  <si>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</si>
  <si>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</si>
  <si>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</si>
  <si>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</si>
  <si>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</si>
  <si>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</si>
  <si>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</si>
  <si>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</si>
  <si>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</si>
  <si>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</si>
  <si>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</si>
  <si>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</si>
  <si>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</si>
  <si>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</si>
  <si>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</si>
  <si>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</si>
  <si>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</si>
  <si>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</si>
  <si>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</si>
  <si>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</si>
  <si>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</si>
  <si>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</si>
  <si>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</si>
  <si>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</si>
  <si>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</si>
  <si>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</si>
  <si>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</si>
  <si>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</si>
  <si>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</si>
  <si>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</si>
  <si>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</si>
  <si>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</si>
  <si>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</si>
  <si>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</si>
  <si>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</si>
  <si>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</si>
  <si>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</si>
  <si>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</si>
  <si>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</si>
  <si>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</si>
  <si>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</si>
  <si>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</si>
  <si>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</si>
  <si>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</si>
  <si>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</si>
  <si>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</si>
  <si>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</si>
  <si>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</si>
  <si>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</si>
  <si>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</si>
  <si>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</si>
  <si>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</si>
  <si>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</si>
  <si>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</si>
  <si>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</si>
  <si>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</si>
  <si>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</si>
  <si>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</si>
  <si>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</si>
  <si>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</si>
  <si>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</si>
  <si>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</si>
  <si>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</si>
  <si>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</si>
  <si>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</si>
  <si>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</si>
  <si>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</si>
  <si>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</si>
  <si>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</si>
  <si>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</si>
  <si>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</si>
  <si>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</si>
  <si>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</si>
  <si>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</si>
  <si>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</si>
  <si>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</si>
  <si>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</si>
  <si>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</si>
  <si>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</si>
  <si>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</si>
  <si>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</si>
  <si>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</si>
  <si>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</si>
  <si>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</si>
  <si>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</si>
  <si>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</si>
  <si>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</si>
  <si>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</si>
  <si>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</si>
  <si>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</si>
  <si>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</si>
  <si>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</si>
  <si>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</si>
  <si>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</si>
  <si>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</si>
  <si>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</si>
  <si>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</si>
  <si>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</si>
  <si>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</si>
  <si>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</si>
  <si>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</si>
  <si>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</si>
  <si>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</si>
  <si>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</si>
  <si>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</si>
  <si>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</si>
  <si>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</si>
  <si>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</si>
  <si>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</si>
  <si>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</si>
  <si>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</si>
  <si>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</si>
  <si>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</si>
  <si>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</si>
  <si>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</si>
  <si>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</si>
  <si>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</si>
  <si>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</si>
  <si>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</si>
  <si>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</si>
  <si>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</si>
  <si>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</si>
  <si>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</si>
  <si>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</si>
  <si>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</si>
  <si>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</si>
  <si>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</si>
  <si>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</si>
  <si>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</si>
  <si>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</si>
  <si>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</si>
  <si>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</si>
  <si>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</si>
  <si>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</si>
  <si>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</si>
  <si>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</si>
  <si>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</si>
  <si>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</si>
  <si>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</si>
  <si>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</si>
  <si>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</si>
  <si>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</si>
  <si>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</si>
  <si>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</si>
  <si>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</si>
  <si>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</si>
  <si>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</si>
  <si>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</si>
  <si>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</si>
  <si>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</si>
  <si>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</si>
  <si>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</si>
  <si>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</si>
  <si>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</si>
  <si>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</si>
  <si>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</si>
  <si>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</si>
  <si>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</si>
  <si>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</si>
  <si>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</si>
  <si>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</si>
  <si>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</si>
  <si>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</si>
  <si>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</si>
  <si>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</si>
  <si>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</si>
  <si>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</si>
  <si>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</si>
  <si>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</si>
  <si>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</si>
  <si>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</si>
  <si>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</si>
  <si>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</si>
  <si>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</si>
  <si>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</si>
  <si>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</si>
  <si>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</si>
  <si>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</si>
  <si>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</si>
  <si>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</si>
  <si>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</si>
  <si>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</si>
  <si>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</si>
  <si>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</si>
  <si>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</si>
  <si>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</si>
  <si>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</si>
  <si>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</si>
  <si>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</si>
  <si>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</si>
  <si>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</si>
  <si>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</si>
  <si>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</si>
  <si>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</si>
  <si>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</si>
  <si>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</si>
  <si>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</si>
  <si>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</si>
  <si>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</si>
  <si>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</si>
  <si>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</si>
  <si>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</si>
  <si>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</si>
  <si>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</si>
  <si>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</si>
  <si>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</si>
  <si>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</si>
  <si>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</si>
  <si>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</si>
  <si>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</si>
  <si>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</si>
  <si>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</si>
  <si>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</si>
  <si>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</si>
  <si>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</si>
  <si>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</si>
  <si>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</si>
  <si>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</si>
  <si>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</si>
  <si>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</si>
  <si>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</si>
  <si>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</si>
  <si>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</si>
  <si>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</si>
  <si>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</si>
  <si>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</si>
  <si>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</si>
  <si>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</si>
  <si>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</si>
  <si>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</si>
  <si>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</si>
  <si>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</si>
  <si>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</si>
  <si>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</si>
  <si>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</si>
  <si>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</si>
  <si>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</si>
  <si>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</si>
  <si>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</si>
  <si>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</si>
  <si>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</si>
  <si>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</si>
  <si>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</si>
  <si>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</si>
  <si>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</si>
  <si>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</si>
  <si>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</si>
  <si>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</si>
  <si>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</si>
  <si>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</si>
  <si>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</si>
  <si>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</si>
  <si>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</si>
  <si>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</si>
  <si>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</si>
  <si>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</si>
  <si>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</si>
  <si>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</si>
  <si>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</si>
  <si>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</si>
  <si>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</si>
  <si>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</si>
  <si>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</si>
  <si>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</si>
  <si>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</si>
  <si>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</si>
  <si>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</si>
  <si>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</si>
  <si>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</si>
  <si>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</si>
  <si>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</si>
  <si>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</si>
  <si>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</si>
  <si>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</si>
  <si>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</si>
  <si>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</si>
  <si>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</si>
  <si>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</si>
  <si>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</si>
  <si>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</si>
  <si>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</si>
  <si>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</si>
  <si>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</si>
  <si>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</si>
  <si>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</si>
  <si>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</si>
  <si>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</si>
  <si>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</si>
  <si>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</si>
  <si>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</si>
  <si>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</si>
  <si>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</si>
  <si>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</si>
  <si>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</si>
  <si>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</si>
  <si>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</si>
  <si>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</si>
  <si>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</si>
  <si>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</si>
  <si>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</si>
  <si>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</si>
  <si>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</si>
  <si>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</si>
  <si>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</si>
  <si>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</si>
  <si>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</si>
  <si>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</si>
  <si>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</si>
  <si>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</si>
  <si>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</si>
  <si>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</si>
  <si>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</si>
  <si>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</si>
  <si>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</si>
  <si>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</si>
  <si>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</si>
  <si>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</si>
  <si>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</si>
  <si>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</si>
  <si>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</si>
  <si>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</si>
  <si>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</si>
  <si>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</si>
  <si>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</si>
  <si>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</si>
  <si>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</si>
  <si>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</si>
  <si>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</si>
  <si>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</si>
  <si>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</si>
  <si>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</si>
  <si>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</si>
  <si>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</si>
  <si>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</si>
  <si>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</si>
  <si>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</si>
  <si>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</si>
  <si>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</si>
  <si>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</si>
  <si>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</si>
  <si>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</si>
  <si>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</si>
  <si>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</si>
  <si>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</si>
  <si>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</si>
  <si>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</si>
  <si>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</si>
  <si>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</si>
  <si>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</si>
  <si>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</si>
  <si>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</si>
  <si>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</si>
  <si>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</si>
  <si>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</si>
  <si>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</si>
  <si>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</si>
  <si>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</si>
  <si>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</si>
  <si>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</si>
  <si>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</si>
  <si>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</si>
  <si>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</si>
  <si>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</si>
  <si>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</si>
  <si>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</si>
  <si>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</si>
  <si>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</si>
  <si>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</si>
  <si>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</si>
  <si>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</si>
  <si>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</si>
  <si>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</si>
  <si>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</si>
  <si>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</si>
  <si>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</si>
  <si>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</si>
  <si>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</si>
  <si>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</si>
  <si>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</si>
  <si>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</si>
  <si>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</si>
  <si>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</si>
  <si>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</si>
  <si>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</si>
  <si>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</si>
  <si>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</si>
  <si>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</si>
  <si>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</si>
  <si>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</si>
  <si>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</si>
  <si>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</si>
  <si>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</si>
  <si>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</si>
  <si>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</si>
  <si>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</si>
  <si>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</si>
  <si>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</si>
  <si>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</si>
  <si>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</si>
  <si>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</si>
  <si>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</si>
  <si>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</si>
  <si>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</si>
  <si>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</si>
  <si>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</si>
  <si>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</si>
  <si>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</si>
  <si>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</si>
  <si>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</si>
  <si>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</si>
  <si>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</si>
  <si>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</si>
  <si>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</si>
  <si>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</si>
  <si>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</si>
  <si>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</si>
  <si>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</si>
  <si>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</si>
  <si>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</si>
  <si>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</si>
  <si>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</si>
  <si>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</si>
  <si>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</si>
  <si>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</si>
  <si>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</si>
  <si>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</si>
  <si>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</si>
  <si>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</si>
  <si>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</si>
  <si>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</si>
  <si>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</si>
  <si>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</si>
  <si>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</si>
  <si>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</si>
  <si>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</si>
  <si>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</si>
  <si>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</si>
  <si>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</si>
  <si>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</si>
  <si>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</si>
  <si>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</si>
  <si>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</si>
  <si>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</si>
  <si>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</si>
  <si>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</si>
  <si>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</si>
  <si>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</si>
  <si>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</si>
  <si>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</si>
  <si>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</si>
  <si>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</si>
  <si>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</si>
  <si>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</si>
  <si>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</si>
  <si>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</si>
  <si>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</si>
  <si>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</si>
  <si>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</si>
  <si>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</si>
  <si>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</si>
  <si>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</si>
  <si>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</si>
  <si>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</si>
  <si>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</si>
  <si>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</si>
  <si>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</si>
  <si>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</si>
  <si>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</si>
  <si>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</si>
  <si>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</si>
  <si>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</si>
  <si>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</si>
  <si>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</si>
  <si>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</si>
  <si>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</si>
  <si>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</si>
  <si>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</si>
  <si>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</si>
  <si>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</si>
  <si>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</si>
  <si>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</si>
  <si>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</si>
  <si>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</si>
  <si>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</si>
  <si>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</si>
  <si>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</si>
  <si>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</si>
  <si>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</si>
  <si>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</si>
  <si>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</si>
  <si>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</si>
  <si>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</si>
  <si>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</si>
  <si>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</si>
  <si>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</si>
  <si>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</si>
  <si>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</si>
  <si>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</si>
  <si>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</si>
  <si>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</si>
  <si>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</si>
  <si>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</si>
  <si>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</si>
  <si>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</si>
  <si>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</si>
  <si>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</si>
  <si>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</si>
  <si>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</si>
  <si>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</si>
  <si>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</si>
  <si>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</si>
  <si>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</si>
  <si>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</si>
  <si>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</si>
  <si>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</si>
  <si>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</si>
  <si>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</si>
  <si>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</si>
  <si>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</si>
  <si>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</si>
  <si>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</si>
  <si>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</si>
  <si>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</si>
  <si>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</si>
  <si>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</si>
  <si>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</si>
  <si>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</si>
  <si>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</si>
  <si>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</si>
  <si>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</si>
  <si>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</si>
  <si>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</si>
  <si>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</si>
  <si>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</si>
  <si>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</si>
  <si>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</si>
  <si>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</si>
  <si>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</si>
  <si>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</si>
  <si>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</si>
  <si>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</si>
  <si>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</si>
  <si>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</si>
  <si>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</si>
  <si>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</si>
  <si>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</si>
  <si>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</si>
  <si>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</si>
  <si>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</si>
  <si>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</si>
  <si>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</si>
  <si>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</si>
  <si>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</si>
  <si>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</si>
  <si>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</si>
  <si>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</si>
  <si>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</si>
  <si>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</si>
  <si>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</si>
  <si>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</si>
  <si>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</si>
  <si>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</si>
  <si>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</si>
  <si>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</si>
  <si>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</si>
  <si>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</si>
  <si>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</si>
  <si>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</si>
  <si>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</si>
  <si>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</si>
  <si>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</si>
  <si>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</si>
  <si>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</si>
  <si>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</si>
  <si>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</si>
  <si>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</si>
  <si>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</si>
  <si>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</si>
  <si>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</si>
  <si>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</si>
  <si>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</si>
  <si>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</si>
  <si>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</si>
  <si>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</si>
  <si>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</si>
  <si>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</si>
  <si>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</si>
  <si>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</si>
  <si>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</si>
  <si>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</si>
  <si>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</si>
  <si>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</si>
  <si>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</si>
  <si>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</si>
  <si>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</si>
  <si>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</si>
  <si>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</si>
  <si>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</si>
  <si>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</si>
  <si>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</si>
  <si>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</si>
  <si>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</si>
  <si>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</si>
  <si>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</si>
  <si>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</si>
  <si>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</si>
  <si>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</si>
  <si>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</si>
  <si>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</si>
  <si>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</si>
  <si>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</si>
  <si>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</si>
  <si>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</si>
  <si>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</si>
  <si>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</si>
  <si>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</si>
  <si>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</si>
  <si>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</si>
  <si>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</si>
  <si>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</si>
  <si>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</si>
  <si>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</si>
  <si>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</si>
  <si>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</si>
  <si>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</si>
  <si>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</si>
  <si>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</si>
  <si>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</si>
  <si>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</si>
  <si>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</si>
  <si>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</si>
  <si>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</si>
  <si>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</si>
  <si>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</si>
  <si>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</si>
  <si>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</si>
  <si>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</si>
  <si>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</si>
  <si>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</si>
  <si>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</si>
  <si>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</si>
  <si>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</si>
  <si>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</si>
  <si>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</si>
  <si>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</si>
  <si>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</si>
  <si>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</si>
  <si>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</si>
  <si>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</si>
  <si>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</si>
  <si>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</si>
  <si>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</si>
  <si>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</si>
  <si>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</si>
  <si>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</si>
  <si>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</si>
  <si>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</si>
  <si>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</si>
  <si>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</si>
  <si>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</si>
  <si>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</si>
  <si>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</si>
  <si>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</si>
  <si>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</si>
  <si>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</si>
  <si>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</si>
  <si>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</si>
  <si>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</si>
  <si>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</si>
  <si>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</si>
  <si>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</si>
  <si>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</si>
  <si>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</si>
  <si>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</si>
  <si>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</si>
  <si>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</si>
  <si>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</si>
  <si>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</si>
  <si>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</si>
  <si>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</si>
  <si>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</si>
  <si>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</si>
  <si>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</si>
  <si>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</si>
  <si>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</si>
  <si>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</si>
  <si>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</si>
  <si>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</si>
  <si>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</si>
  <si>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</si>
  <si>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</si>
  <si>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</si>
  <si>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</si>
  <si>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</si>
  <si>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</si>
  <si>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</si>
  <si>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</si>
  <si>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</si>
  <si>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</si>
  <si>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</si>
  <si>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</si>
  <si>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</si>
  <si>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</si>
  <si>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</si>
  <si>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</si>
  <si>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</si>
  <si>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</si>
  <si>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</si>
  <si>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</si>
  <si>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</si>
  <si>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</si>
  <si>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</si>
  <si>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</si>
  <si>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</si>
  <si>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</si>
  <si>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</si>
  <si>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</si>
  <si>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</si>
  <si>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</si>
  <si>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</si>
  <si>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</si>
  <si>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</si>
  <si>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</si>
  <si>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</si>
  <si>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</si>
  <si>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</si>
  <si>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</si>
  <si>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</si>
  <si>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</si>
  <si>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</si>
  <si>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</si>
  <si>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</si>
  <si>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</si>
  <si>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</si>
  <si>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</si>
  <si>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</si>
  <si>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</si>
  <si>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</si>
  <si>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</si>
  <si>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</si>
  <si>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</si>
  <si>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</si>
  <si>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</si>
  <si>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</si>
  <si>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</si>
  <si>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</si>
  <si>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</si>
  <si>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</si>
  <si>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</si>
  <si>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</si>
  <si>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</si>
  <si>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</si>
  <si>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</si>
  <si>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</si>
  <si>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</si>
  <si>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</si>
  <si>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</si>
  <si>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</si>
  <si>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</si>
  <si>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</si>
  <si>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</si>
  <si>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</si>
  <si>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</si>
  <si>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</si>
  <si>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</si>
  <si>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</si>
  <si>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</si>
  <si>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</si>
  <si>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</si>
  <si>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</si>
  <si>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</si>
  <si>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</si>
  <si>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</si>
  <si>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</si>
  <si>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</si>
  <si>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</si>
  <si>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</si>
  <si>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</si>
  <si>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</si>
  <si>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</si>
  <si>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</si>
  <si>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</si>
  <si>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</si>
  <si>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</si>
  <si>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</si>
  <si>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</si>
  <si>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</si>
  <si>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</si>
  <si>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</si>
  <si>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</si>
  <si>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</si>
  <si>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</si>
  <si>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</si>
  <si>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</si>
  <si>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</si>
  <si>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</si>
  <si>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</si>
  <si>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</si>
  <si>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</si>
  <si>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</si>
  <si>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</si>
  <si>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</si>
  <si>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</si>
  <si>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</si>
  <si>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</si>
  <si>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</si>
  <si>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</si>
  <si>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</si>
  <si>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</si>
  <si>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</si>
  <si>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</si>
  <si>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</si>
  <si>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</si>
  <si>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</si>
  <si>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</si>
  <si>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</si>
  <si>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</si>
  <si>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</si>
  <si>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</si>
  <si>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</si>
  <si>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</si>
  <si>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</si>
  <si>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</si>
  <si>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</si>
  <si>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</si>
  <si>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</si>
  <si>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</si>
  <si>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</si>
  <si>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</si>
  <si>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</si>
  <si>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</si>
  <si>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</si>
  <si>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</si>
  <si>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</si>
  <si>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</si>
  <si>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</si>
  <si>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</si>
  <si>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</si>
  <si>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</si>
  <si>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</si>
  <si>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</si>
  <si>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</si>
  <si>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</si>
  <si>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</si>
  <si>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</si>
  <si>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</si>
  <si>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</si>
  <si>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</si>
  <si>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</si>
  <si>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</si>
  <si>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</si>
  <si>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</si>
  <si>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</si>
  <si>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</si>
  <si>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</si>
  <si>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</si>
  <si>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</si>
  <si>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</si>
  <si>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</si>
  <si>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</si>
  <si>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</si>
  <si>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</si>
  <si>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</si>
  <si>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</si>
  <si>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</si>
  <si>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</si>
  <si>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</si>
  <si>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</si>
  <si>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</si>
  <si>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</si>
  <si>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</si>
  <si>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</si>
  <si>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</si>
  <si>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</si>
  <si>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</si>
  <si>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</si>
  <si>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</si>
  <si>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</si>
  <si>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</si>
  <si>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</si>
  <si>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</si>
  <si>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</si>
  <si>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</si>
  <si>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</si>
  <si>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</si>
  <si>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</si>
  <si>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</si>
  <si>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</si>
  <si>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</si>
  <si>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</si>
  <si>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</si>
  <si>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</si>
  <si>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</si>
  <si>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</si>
  <si>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</si>
  <si>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</si>
  <si>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</si>
  <si>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</si>
  <si>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</si>
  <si>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</si>
  <si>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</si>
  <si>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</si>
  <si>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</si>
  <si>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</si>
  <si>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</si>
  <si>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</si>
  <si>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</si>
  <si>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</si>
  <si>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</si>
  <si>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</si>
  <si>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</si>
  <si>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</si>
  <si>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</si>
  <si>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</si>
  <si>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</si>
  <si>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</si>
  <si>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</si>
  <si>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</si>
  <si>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</si>
  <si>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</si>
  <si>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</si>
  <si>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</si>
  <si>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</si>
  <si>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</si>
  <si>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</si>
  <si>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</si>
  <si>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</si>
  <si>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</si>
  <si>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</si>
  <si>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</si>
  <si>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</si>
  <si>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</si>
  <si>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</si>
  <si>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</si>
  <si>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</si>
  <si>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</si>
  <si>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</si>
  <si>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</si>
  <si>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</si>
  <si>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</si>
  <si>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</si>
  <si>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</si>
  <si>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</si>
  <si>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</si>
  <si>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</si>
  <si>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</si>
  <si>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</si>
  <si>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</si>
  <si>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</si>
  <si>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</si>
  <si>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</si>
  <si>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</si>
  <si>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</si>
  <si>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</si>
  <si>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</si>
  <si>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</si>
  <si>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</si>
  <si>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</si>
  <si>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</si>
  <si>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</si>
  <si>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</si>
  <si>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</si>
  <si>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</si>
  <si>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</si>
  <si>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</si>
  <si>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</si>
  <si>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</si>
  <si>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</si>
  <si>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</si>
  <si>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</si>
  <si>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</si>
  <si>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</si>
  <si>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</si>
  <si>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</si>
  <si>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</si>
  <si>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</si>
  <si>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</si>
  <si>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</si>
  <si>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</si>
  <si>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</si>
  <si>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</si>
  <si>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</si>
  <si>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</si>
  <si>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</si>
  <si>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</si>
  <si>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</si>
  <si>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</si>
  <si>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</si>
  <si>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</si>
  <si>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</si>
  <si>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</si>
  <si>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</si>
  <si>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</si>
  <si>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</si>
  <si>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</si>
  <si>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</si>
  <si>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</si>
  <si>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</si>
  <si>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</si>
  <si>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</si>
  <si>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</si>
  <si>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</si>
  <si>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</si>
  <si>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</si>
  <si>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</si>
  <si>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</si>
  <si>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</si>
  <si>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</si>
  <si>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</si>
  <si>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</si>
  <si>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</si>
  <si>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</si>
  <si>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</si>
  <si>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</si>
  <si>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</si>
  <si>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</si>
  <si>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</si>
  <si>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</si>
  <si>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</si>
  <si>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</si>
  <si>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</si>
  <si>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</si>
  <si>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</si>
  <si>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</si>
  <si>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</si>
  <si>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</si>
  <si>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</si>
  <si>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</si>
  <si>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</si>
  <si>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</si>
  <si>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</si>
  <si>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</si>
  <si>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</si>
  <si>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</si>
  <si>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</si>
  <si>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</si>
  <si>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</si>
  <si>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</si>
  <si>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</si>
  <si>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</si>
  <si>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</si>
  <si>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</si>
  <si>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</si>
  <si>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</si>
  <si>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</si>
  <si>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</si>
  <si>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</si>
  <si>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</si>
  <si>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</si>
  <si>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</si>
  <si>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</si>
  <si>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</si>
  <si>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</si>
  <si>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</si>
  <si>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</si>
  <si>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</si>
  <si>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</si>
  <si>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</si>
  <si>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</si>
  <si>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</si>
  <si>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</si>
  <si>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</si>
  <si>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</si>
  <si>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</si>
  <si>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</si>
  <si>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</si>
  <si>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</si>
  <si>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</si>
  <si>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</si>
  <si>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</si>
  <si>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</si>
  <si>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</si>
  <si>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</si>
  <si>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</si>
  <si>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</si>
  <si>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</si>
  <si>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</si>
  <si>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</si>
  <si>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</si>
  <si>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</si>
  <si>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</si>
  <si>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</si>
  <si>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</si>
  <si>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ACALDIA MUNICIPAL DE SIPI</t>
  </si>
  <si>
    <t>134</t>
  </si>
  <si>
    <t>SI</t>
  </si>
  <si>
    <t>ALCALDIA DEL MEDIO SAN JUAN</t>
  </si>
  <si>
    <t>237</t>
  </si>
  <si>
    <t xml:space="preserve">FORTALECIMIENTO A LA SEGURIDAD ALIMENTARIA DE MUJERES CABEZA DE HOGAR, VICTIMAS DEL CONFLICTO ARMADO CON MIRAS DE GARANTIZAR LA ALIMENTACIOON DE NIÑOS Y NIÑAS CON EDADES ENTRE UNO Y CINCO AÑOS EN LA COMUNIDAD DE DIPURDU, BEBEDO, DEL MUNICIPIO DE MEDIO SAN JUAN </t>
  </si>
  <si>
    <t>DESARROLLAR ACTIVIDADES DE ATENCION EN EDUCACION INICIAL A NIÑOS Y NIÑAS COMO MUJERES GESTANTES Y LACTANTES PARA CONTRIBUIR CON AL MEJORAMINETO DE LA CALIDAD DE VIDA  DE LAS FAMILIAS VICTIMAS DEL CONFLICTO ARMADO MEDIANTE PROCESOS PEDAGOGICOS DE LAS COMUNIDADES DE SAN AGUSTIN, BUENAS BRISAS, CAÑA VERAL Y CHARCO LARGO DEL MUNICIPIO DE SIPI</t>
  </si>
  <si>
    <t>CONSEJO COMUNITARIO DE COMUNIDADES NEGRAS DE LA CUENCA DEL RIO TOLO Y ZONA COSTERA SUR</t>
  </si>
  <si>
    <t>156</t>
  </si>
  <si>
    <t xml:space="preserve">DESARROLLAR ACTIVIDADES DE ATENCION EN EDUCACION INICIAL A NIÑOS Y NIÑAS MENORES DE 5 AÑOS EN LAS SIGUIENTES FORMAS DE ATENCIÓN PRE JARDIN, CAMINADORES, PARVULO Y SALA CUNA CONSIENTE EN EL ACOMPAÑAMIETO PSICO SOCIAL - PSICOA AFECTIVO, LUDICO Y NUTRICIONAL </t>
  </si>
  <si>
    <t>NO</t>
  </si>
  <si>
    <t>COORPORACION COLOMBIA INTERNACIONAL - CCI</t>
  </si>
  <si>
    <t>082</t>
  </si>
  <si>
    <t>DESARROLLO DE LAS PORTUNIDADES DE INVERSION Y CAPAITALIZACION DE LOS ACTIVOS DE LAS MICRO EMPRESAS RURALES - OPORTUNIDADES RURALES - MUJERES RURALES</t>
  </si>
  <si>
    <t>ALCALDIA MUNICIPAL DE SIPI</t>
  </si>
  <si>
    <t>067</t>
  </si>
  <si>
    <t>SUMINISTROS DE INSUMOS AGRICOLAS PARA EL DESARROLLO DEL PROGRAMA PRODUCTIVOS DE LAS COMUNIDADES DEL MUNICIPIO DE SIPI</t>
  </si>
  <si>
    <t>INSTITUTO COLOMBIANO DE BIENESTAR FAMILIAR</t>
  </si>
  <si>
    <t>196</t>
  </si>
  <si>
    <t>PRESTAR LOS SERVICIOS PARA LA ATENCION A LA PRIMERA INFANCIA EN LOS HOGARES COMUNITARIOS DE BIENESTAR, DE CONFORMIDAD CON EL MANUAL OPERATIVO DE LA MODALIDAD COMUNITARIA Y EL SERVICIO HCB FAMILIAR MUJERES E INFACIA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</si>
  <si>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103</t>
  </si>
  <si>
    <t xml:space="preserve">PRESTAR LOS SERVICOS DE EDUCACION INICIAL EN EL MARCO DE LA ATENCION INTEGRAL EN EL DESARROLLO INFANTIL EN MEDIO FAMLIAR - DIMF DE CONFORMIDAD CON EL MANUAL OPERATIVO DE LAS MODALIDADES INSTITUCIONAL Y FAMILIAR, EL LINEAMIENTO TECNICO PARA LA ATENCION A LA PRIMERA INFACIA Y LAS DIRECTRICES ESTABLECIDAS POR EL ICBF, EN ARMONIA CON LAS POLITICAS DE ESTADO PARA EL DESARROLLO INTEGRAL A LA PRIMERA INFANCIA  DE CERO A CIEMPRE </t>
  </si>
  <si>
    <t>105</t>
  </si>
  <si>
    <t>PRESTAR  LOS SERVICIO DE EDUCACION INICIAL EN EL MARCO DE LA ATENCION INTEGRAL EN EL CENTRO DE DESARROLLO INFANTIL - CDI - DE CONFORMINDAD CON LOS MANUALES OPERATIVOS DE LA MODALIDADES INSTITUCIONAL Y FAMILIAR, EL LINEAMIENO TECNICO PARA LA ATENCION A LA PRRIMERA INFANCIA Y LAS DIRECTRICES ESTABLECIDAS POR EL ICBF, EN ARMONIA CON LA POLITICA DE ESTADO PARA EL DESARROLLO INTEGRAL DE LA PRIMERA INFANCIA DE CERO A SIEMPRE</t>
  </si>
  <si>
    <t>JHOVANNY LEMUS MENA</t>
  </si>
  <si>
    <t xml:space="preserve">BARRIO JARDIN SECTOR SUBA 1 POR LA CANCHA </t>
  </si>
  <si>
    <t>3117447422</t>
  </si>
  <si>
    <t>BARRIO JARDIN SECTOR SUBA 1 POR LA CANCHA</t>
  </si>
  <si>
    <t>elyobo27@hotmail.com</t>
  </si>
  <si>
    <t>2021-27-27001122020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</si>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</sst>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79" sqref="M179"/>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7" t="s">
        <v>2654</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x14ac:dyDescent="0.4">
      <c r="A15" s="9"/>
      <c r="B15" s="32" t="s">
        <v>2635</v>
      </c>
      <c r="C15" s="250" t="s">
        <v>2705</v>
      </c>
      <c r="D15" s="35"/>
      <c r="E15" s="35"/>
      <c r="F15" s="5"/>
      <c r="G15" s="32" t="s">
        <v>1168</v>
      </c>
      <c r="H15" s="103" t="s">
        <v>628</v>
      </c>
      <c r="I15" s="32" t="s">
        <v>2624</v>
      </c>
      <c r="J15" s="108" t="s">
        <v>2626</v>
      </c>
      <c r="L15" s="223" t="s">
        <v>8</v>
      </c>
      <c r="M15" s="223"/>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900699025</v>
      </c>
      <c r="C20" s="5"/>
      <c r="D20" s="73"/>
      <c r="E20" s="5"/>
      <c r="F20" s="5"/>
      <c r="G20" s="5"/>
      <c r="H20" s="242"/>
      <c r="I20" s="149" t="s">
        <v>628</v>
      </c>
      <c r="J20" s="150" t="s">
        <v>641</v>
      </c>
      <c r="K20" s="151">
        <v>1859646025</v>
      </c>
      <c r="L20" s="152"/>
      <c r="M20" s="152">
        <v>44561</v>
      </c>
      <c r="N20" s="135">
        <f>+(M20-L20)/30</f>
        <v>1485.3666666666666</v>
      </c>
      <c r="O20" s="138"/>
      <c r="U20" s="134"/>
      <c r="V20" s="105">
        <f ca="1">NOW()</f>
        <v>44188.936025347219</v>
      </c>
      <c r="W20" s="105">
        <f ca="1">NOW()</f>
        <v>44188.936025347219</v>
      </c>
    </row>
    <row r="21" spans="1:23" ht="30" customHeight="1" outlineLevel="1" x14ac:dyDescent="0.35">
      <c r="A21" s="9"/>
      <c r="B21" s="71"/>
      <c r="C21" s="5"/>
      <c r="D21" s="5"/>
      <c r="E21" s="5"/>
      <c r="F21" s="5"/>
      <c r="G21" s="5"/>
      <c r="H21" s="70"/>
      <c r="I21" s="149" t="s">
        <v>628</v>
      </c>
      <c r="J21" s="150" t="s">
        <v>634</v>
      </c>
      <c r="K21" s="151">
        <v>1859646025</v>
      </c>
      <c r="L21" s="152"/>
      <c r="M21" s="152">
        <v>44561</v>
      </c>
      <c r="N21" s="135">
        <f t="shared" ref="N21:N35" si="0">+(M21-L21)/30</f>
        <v>1485.3666666666666</v>
      </c>
      <c r="O21" s="139"/>
    </row>
    <row r="22" spans="1:23" ht="30" customHeight="1" outlineLevel="1" x14ac:dyDescent="0.35">
      <c r="A22" s="9"/>
      <c r="B22" s="71"/>
      <c r="C22" s="5"/>
      <c r="D22" s="5"/>
      <c r="E22" s="5"/>
      <c r="F22" s="5"/>
      <c r="G22" s="5"/>
      <c r="H22" s="70"/>
      <c r="I22" s="149" t="s">
        <v>628</v>
      </c>
      <c r="J22" s="150" t="s">
        <v>657</v>
      </c>
      <c r="K22" s="151">
        <v>1859646025</v>
      </c>
      <c r="L22" s="152"/>
      <c r="M22" s="152">
        <v>44561</v>
      </c>
      <c r="N22" s="136">
        <f t="shared" ref="N22:N33" si="1">+(M22-L22)/30</f>
        <v>1485.3666666666666</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PROFESIONALES INTEGRALES PARA EL DESARROLLO SOSTENIBLE DEL CHOCO</v>
      </c>
      <c r="C38" s="237"/>
      <c r="D38" s="237"/>
      <c r="E38" s="237"/>
      <c r="F38" s="237"/>
      <c r="G38" s="5"/>
      <c r="H38" s="132"/>
      <c r="I38" s="246" t="s">
        <v>7</v>
      </c>
      <c r="J38" s="246"/>
      <c r="K38" s="246"/>
      <c r="L38" s="246"/>
      <c r="M38" s="246"/>
      <c r="N38" s="246"/>
      <c r="O38" s="133"/>
    </row>
    <row r="39" spans="1:16" ht="42.9" customHeight="1" thickBot="1" x14ac:dyDescent="0.4">
      <c r="A39" s="10"/>
      <c r="B39" s="11"/>
      <c r="C39" s="11"/>
      <c r="D39" s="11"/>
      <c r="E39" s="11"/>
      <c r="F39" s="11"/>
      <c r="G39" s="11"/>
      <c r="H39" s="10"/>
      <c r="I39" s="232" t="s">
        <v>2706</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2655</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2676</v>
      </c>
      <c r="C48" s="112" t="s">
        <v>31</v>
      </c>
      <c r="D48" s="110" t="s">
        <v>2677</v>
      </c>
      <c r="E48" s="145">
        <v>42744</v>
      </c>
      <c r="F48" s="145">
        <v>43312</v>
      </c>
      <c r="G48" s="159">
        <f>IF(AND(E48&lt;&gt;"",F48&lt;&gt;""),((F48-E48)/30),"")</f>
        <v>18.933333333333334</v>
      </c>
      <c r="H48" s="114" t="s">
        <v>2682</v>
      </c>
      <c r="I48" s="113" t="s">
        <v>628</v>
      </c>
      <c r="J48" s="113" t="s">
        <v>656</v>
      </c>
      <c r="K48" s="116">
        <v>380000000</v>
      </c>
      <c r="L48" s="115" t="s">
        <v>1148</v>
      </c>
      <c r="M48" s="117">
        <v>1</v>
      </c>
      <c r="N48" s="115" t="s">
        <v>2634</v>
      </c>
      <c r="O48" s="115" t="s">
        <v>2678</v>
      </c>
      <c r="P48" s="78"/>
    </row>
    <row r="49" spans="1:16" s="6" customFormat="1" ht="24.75" customHeight="1" x14ac:dyDescent="0.35">
      <c r="A49" s="143">
        <v>2</v>
      </c>
      <c r="B49" s="111" t="s">
        <v>2679</v>
      </c>
      <c r="C49" s="112" t="s">
        <v>31</v>
      </c>
      <c r="D49" s="110" t="s">
        <v>2680</v>
      </c>
      <c r="E49" s="145">
        <v>43313</v>
      </c>
      <c r="F49" s="145">
        <v>43461</v>
      </c>
      <c r="G49" s="159">
        <f t="shared" ref="G49:G50" si="2">IF(AND(E49&lt;&gt;"",F49&lt;&gt;""),((F49-E49)/30),"")</f>
        <v>4.9333333333333336</v>
      </c>
      <c r="H49" s="114" t="s">
        <v>2681</v>
      </c>
      <c r="I49" s="113" t="s">
        <v>628</v>
      </c>
      <c r="J49" s="113" t="s">
        <v>650</v>
      </c>
      <c r="K49" s="116">
        <v>132000432</v>
      </c>
      <c r="L49" s="115" t="s">
        <v>1148</v>
      </c>
      <c r="M49" s="117">
        <v>1</v>
      </c>
      <c r="N49" s="115" t="s">
        <v>2634</v>
      </c>
      <c r="O49" s="115" t="s">
        <v>2678</v>
      </c>
      <c r="P49" s="78"/>
    </row>
    <row r="50" spans="1:16" s="6" customFormat="1" ht="24.75" customHeight="1" x14ac:dyDescent="0.35">
      <c r="A50" s="143">
        <v>3</v>
      </c>
      <c r="B50" s="111" t="s">
        <v>2683</v>
      </c>
      <c r="C50" s="112" t="s">
        <v>32</v>
      </c>
      <c r="D50" s="110" t="s">
        <v>2684</v>
      </c>
      <c r="E50" s="145">
        <v>41654</v>
      </c>
      <c r="F50" s="145">
        <v>42719</v>
      </c>
      <c r="G50" s="159">
        <f t="shared" si="2"/>
        <v>35.5</v>
      </c>
      <c r="H50" s="119" t="s">
        <v>2685</v>
      </c>
      <c r="I50" s="113" t="s">
        <v>628</v>
      </c>
      <c r="J50" s="113" t="s">
        <v>631</v>
      </c>
      <c r="K50" s="116">
        <v>855000000</v>
      </c>
      <c r="L50" s="115" t="s">
        <v>2686</v>
      </c>
      <c r="M50" s="117">
        <v>1</v>
      </c>
      <c r="N50" s="115" t="s">
        <v>2634</v>
      </c>
      <c r="O50" s="115" t="s">
        <v>2678</v>
      </c>
      <c r="P50" s="78"/>
    </row>
    <row r="51" spans="1:16" s="6" customFormat="1" ht="24.75" customHeight="1" outlineLevel="1" x14ac:dyDescent="0.35">
      <c r="A51" s="143">
        <v>4</v>
      </c>
      <c r="B51" s="111" t="s">
        <v>2687</v>
      </c>
      <c r="C51" s="112" t="s">
        <v>31</v>
      </c>
      <c r="D51" s="110" t="s">
        <v>2688</v>
      </c>
      <c r="E51" s="145">
        <v>41672</v>
      </c>
      <c r="F51" s="145">
        <v>42004</v>
      </c>
      <c r="G51" s="159">
        <f t="shared" ref="G51:G107" si="3">IF(AND(E51&lt;&gt;"",F51&lt;&gt;""),((F51-E51)/30),"")</f>
        <v>11.066666666666666</v>
      </c>
      <c r="H51" s="114" t="s">
        <v>2689</v>
      </c>
      <c r="I51" s="113" t="s">
        <v>628</v>
      </c>
      <c r="J51" s="113" t="s">
        <v>656</v>
      </c>
      <c r="K51" s="116">
        <v>44000000</v>
      </c>
      <c r="L51" s="115" t="s">
        <v>1148</v>
      </c>
      <c r="M51" s="117">
        <v>1</v>
      </c>
      <c r="N51" s="115" t="s">
        <v>2634</v>
      </c>
      <c r="O51" s="115" t="s">
        <v>2678</v>
      </c>
      <c r="P51" s="78"/>
    </row>
    <row r="52" spans="1:16" s="7" customFormat="1" ht="24.75" customHeight="1" outlineLevel="1" x14ac:dyDescent="0.35">
      <c r="A52" s="144">
        <v>5</v>
      </c>
      <c r="B52" s="111" t="s">
        <v>2690</v>
      </c>
      <c r="C52" s="112" t="s">
        <v>31</v>
      </c>
      <c r="D52" s="110" t="s">
        <v>2691</v>
      </c>
      <c r="E52" s="145">
        <v>43417</v>
      </c>
      <c r="F52" s="145">
        <v>43450</v>
      </c>
      <c r="G52" s="159">
        <f t="shared" si="3"/>
        <v>1.1000000000000001</v>
      </c>
      <c r="H52" s="119" t="s">
        <v>2692</v>
      </c>
      <c r="I52" s="113" t="s">
        <v>628</v>
      </c>
      <c r="J52" s="113" t="s">
        <v>656</v>
      </c>
      <c r="K52" s="116">
        <v>11694000</v>
      </c>
      <c r="L52" s="115" t="s">
        <v>1148</v>
      </c>
      <c r="M52" s="117">
        <v>1</v>
      </c>
      <c r="N52" s="115" t="s">
        <v>2634</v>
      </c>
      <c r="O52" s="115" t="s">
        <v>2678</v>
      </c>
      <c r="P52" s="79"/>
    </row>
    <row r="53" spans="1:16" s="7" customFormat="1" ht="24.75" customHeight="1" outlineLevel="1" x14ac:dyDescent="0.35">
      <c r="A53" s="144">
        <v>6</v>
      </c>
      <c r="B53" s="111" t="s">
        <v>2693</v>
      </c>
      <c r="C53" s="112" t="s">
        <v>31</v>
      </c>
      <c r="D53" s="110" t="s">
        <v>2694</v>
      </c>
      <c r="E53" s="145">
        <v>43922</v>
      </c>
      <c r="F53" s="145">
        <v>44165</v>
      </c>
      <c r="G53" s="159">
        <f t="shared" si="3"/>
        <v>8.1</v>
      </c>
      <c r="H53" s="119" t="s">
        <v>2695</v>
      </c>
      <c r="I53" s="113" t="s">
        <v>628</v>
      </c>
      <c r="J53" s="113" t="s">
        <v>630</v>
      </c>
      <c r="K53" s="116">
        <v>2815515572</v>
      </c>
      <c r="L53" s="115" t="s">
        <v>1148</v>
      </c>
      <c r="M53" s="117">
        <v>1</v>
      </c>
      <c r="N53" s="115" t="s">
        <v>2634</v>
      </c>
      <c r="O53" s="115" t="s">
        <v>2686</v>
      </c>
      <c r="P53" s="79"/>
    </row>
    <row r="54" spans="1:16" s="7" customFormat="1" ht="24.75" customHeight="1" outlineLevel="1" x14ac:dyDescent="0.3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3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2656</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2665</v>
      </c>
      <c r="C114" s="162" t="s">
        <v>31</v>
      </c>
      <c r="D114" s="120" t="s">
        <v>2696</v>
      </c>
      <c r="E114" s="145">
        <v>43891</v>
      </c>
      <c r="F114" s="145">
        <v>44196</v>
      </c>
      <c r="G114" s="159">
        <f>IF(AND(E114&lt;&gt;"",F114&lt;&gt;""),((F114-E114)/30),"")</f>
        <v>10.166666666666666</v>
      </c>
      <c r="H114" s="122" t="s">
        <v>2697</v>
      </c>
      <c r="I114" s="121" t="s">
        <v>628</v>
      </c>
      <c r="J114" s="121" t="s">
        <v>641</v>
      </c>
      <c r="K114" s="123">
        <v>390630662</v>
      </c>
      <c r="L114" s="100">
        <f>+IF(AND(K114&gt;0,O114="Ejecución"),(K114/877802)*Tabla28[[#This Row],[% participación]],IF(AND(K114&gt;0,O114&lt;&gt;"Ejecución"),"-",""))</f>
        <v>445.00999314196139</v>
      </c>
      <c r="M114" s="124" t="s">
        <v>1148</v>
      </c>
      <c r="N114" s="172">
        <v>1</v>
      </c>
      <c r="O114" s="161" t="s">
        <v>1150</v>
      </c>
      <c r="P114" s="78"/>
    </row>
    <row r="115" spans="1:16" s="6" customFormat="1" ht="24.75" customHeight="1" x14ac:dyDescent="0.35">
      <c r="A115" s="143">
        <v>2</v>
      </c>
      <c r="B115" s="160" t="s">
        <v>2665</v>
      </c>
      <c r="C115" s="162" t="s">
        <v>31</v>
      </c>
      <c r="D115" s="63" t="s">
        <v>2698</v>
      </c>
      <c r="E115" s="145">
        <v>43891</v>
      </c>
      <c r="F115" s="145">
        <v>44196</v>
      </c>
      <c r="G115" s="159">
        <f t="shared" ref="G115:G116" si="4">IF(AND(E115&lt;&gt;"",F115&lt;&gt;""),((F115-E115)/30),"")</f>
        <v>10.166666666666666</v>
      </c>
      <c r="H115" s="64" t="s">
        <v>2699</v>
      </c>
      <c r="I115" s="63" t="s">
        <v>628</v>
      </c>
      <c r="J115" s="63" t="s">
        <v>639</v>
      </c>
      <c r="K115" s="68">
        <v>1101498338</v>
      </c>
      <c r="L115" s="100">
        <f>+IF(AND(K115&gt;0,O115="Ejecución"),(K115/877802)*Tabla28[[#This Row],[% participación]],IF(AND(K115&gt;0,O115&lt;&gt;"Ejecución"),"-",""))</f>
        <v>1254.8368971590405</v>
      </c>
      <c r="M115" s="65" t="s">
        <v>1148</v>
      </c>
      <c r="N115" s="172">
        <v>1</v>
      </c>
      <c r="O115" s="161" t="s">
        <v>1150</v>
      </c>
      <c r="P115" s="78"/>
    </row>
    <row r="116" spans="1:16" s="6" customFormat="1" ht="24.75" customHeight="1" x14ac:dyDescent="0.3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v>
      </c>
      <c r="E167" s="8"/>
      <c r="F167" s="5"/>
      <c r="G167" s="107" t="s">
        <v>26</v>
      </c>
      <c r="I167" s="214" t="s">
        <v>2643</v>
      </c>
      <c r="J167" s="215"/>
      <c r="K167" s="215"/>
      <c r="L167" s="215"/>
      <c r="M167" s="215"/>
      <c r="N167" s="215"/>
      <c r="O167" s="216"/>
      <c r="U167" s="51"/>
    </row>
    <row r="168" spans="1:28" x14ac:dyDescent="0.35">
      <c r="A168" s="9"/>
      <c r="B168" s="233" t="s">
        <v>2658</v>
      </c>
      <c r="C168" s="233"/>
      <c r="D168" s="233"/>
      <c r="E168" s="8"/>
      <c r="F168" s="5"/>
      <c r="H168" s="81" t="s">
        <v>2657</v>
      </c>
      <c r="I168" s="214"/>
      <c r="J168" s="215"/>
      <c r="K168" s="215"/>
      <c r="L168" s="215"/>
      <c r="M168" s="215"/>
      <c r="N168" s="215"/>
      <c r="O168" s="216"/>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2668</v>
      </c>
      <c r="B172" s="204"/>
      <c r="C172" s="204"/>
      <c r="D172" s="204"/>
      <c r="E172" s="204"/>
      <c r="F172" s="204"/>
      <c r="G172" s="204"/>
      <c r="H172" s="204"/>
      <c r="I172" s="204"/>
      <c r="J172" s="204"/>
      <c r="K172" s="204"/>
      <c r="L172" s="204"/>
      <c r="M172" s="204"/>
      <c r="N172" s="204"/>
      <c r="O172" s="205"/>
      <c r="P172" s="76"/>
    </row>
    <row r="173" spans="1:28" ht="15" customHeight="1" x14ac:dyDescent="0.35">
      <c r="A173" s="197" t="s">
        <v>2674</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2669</v>
      </c>
      <c r="C179" s="190"/>
      <c r="D179" s="190"/>
      <c r="E179" s="170">
        <v>0.02</v>
      </c>
      <c r="F179" s="169">
        <v>0.02</v>
      </c>
      <c r="G179" s="164">
        <f>IF(F179&gt;0,SUM(E179+F179),"")</f>
        <v>0.04</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5">
        <f>+SUM(G179:G182)</f>
        <v>0.04</v>
      </c>
      <c r="D185" s="91" t="s">
        <v>2628</v>
      </c>
      <c r="E185" s="94">
        <f>+(C185*SUM(K20:K35))</f>
        <v>223157523</v>
      </c>
      <c r="F185" s="92"/>
      <c r="G185" s="93"/>
      <c r="H185" s="88"/>
      <c r="I185" s="90" t="s">
        <v>2627</v>
      </c>
      <c r="J185" s="165">
        <f>+SUM(M179:M183)</f>
        <v>0.03</v>
      </c>
      <c r="K185" s="235" t="s">
        <v>2628</v>
      </c>
      <c r="L185" s="235"/>
      <c r="M185" s="94">
        <f>+J185*(SUM(K20:K35))</f>
        <v>167368142.25</v>
      </c>
      <c r="N185" s="95"/>
      <c r="O185" s="96"/>
    </row>
    <row r="186" spans="1:28" ht="15" thickBot="1" x14ac:dyDescent="0.4">
      <c r="A186" s="10"/>
      <c r="B186" s="97"/>
      <c r="C186" s="97"/>
      <c r="D186" s="97"/>
      <c r="E186" s="97"/>
      <c r="F186" s="97"/>
      <c r="G186" s="97"/>
      <c r="H186" s="97"/>
      <c r="I186" s="167" t="s">
        <v>2673</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35">
      <c r="A192" s="9"/>
      <c r="B192" s="194" t="s">
        <v>2636</v>
      </c>
      <c r="C192" s="194"/>
      <c r="E192" s="5" t="s">
        <v>20</v>
      </c>
      <c r="H192" s="26" t="s">
        <v>24</v>
      </c>
      <c r="J192" s="5" t="s">
        <v>2637</v>
      </c>
      <c r="K192" s="5"/>
      <c r="M192" s="5"/>
      <c r="N192" s="5"/>
      <c r="O192" s="8"/>
      <c r="Q192" s="154"/>
      <c r="R192" s="155"/>
      <c r="S192" s="155"/>
      <c r="T192" s="154"/>
    </row>
    <row r="193" spans="1:18" x14ac:dyDescent="0.35">
      <c r="A193" s="9"/>
      <c r="C193" s="125">
        <v>43326</v>
      </c>
      <c r="D193" s="5"/>
      <c r="E193" s="126">
        <v>1925</v>
      </c>
      <c r="F193" s="5"/>
      <c r="G193" s="5"/>
      <c r="H193" s="147" t="s">
        <v>2700</v>
      </c>
      <c r="J193" s="5"/>
      <c r="K193" s="127">
        <v>43891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2659</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2700</v>
      </c>
      <c r="D211" s="21"/>
      <c r="G211" s="27" t="s">
        <v>2620</v>
      </c>
      <c r="H211" s="148" t="s">
        <v>2701</v>
      </c>
      <c r="J211" s="27" t="s">
        <v>2622</v>
      </c>
      <c r="K211" s="148" t="s">
        <v>2703</v>
      </c>
      <c r="L211" s="21"/>
      <c r="M211" s="21"/>
      <c r="N211" s="21"/>
      <c r="O211" s="8"/>
    </row>
    <row r="212" spans="1:15" x14ac:dyDescent="0.35">
      <c r="A212" s="9"/>
      <c r="B212" s="27" t="s">
        <v>2619</v>
      </c>
      <c r="C212" s="147" t="s">
        <v>2700</v>
      </c>
      <c r="D212" s="21"/>
      <c r="G212" s="27" t="s">
        <v>2621</v>
      </c>
      <c r="H212" s="148" t="s">
        <v>2702</v>
      </c>
      <c r="J212" s="27" t="s">
        <v>2623</v>
      </c>
      <c r="K212" s="147" t="s">
        <v>2704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2020-11-20T15:12:35Z</cp:lastPrinted>
  <dcterms:created xsi:type="dcterms:W3CDTF">2020-10-14T21:57:42Z</dcterms:created>
  <dcterms:modified xsi:type="dcterms:W3CDTF">2020-12-24T03:29:08Z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