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<sst xmlns="http://schemas.openxmlformats.org/spreadsheetml/2006/main" count="3086" uniqueCount="2707">
  <si>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</si>
  <si>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</si>
  <si>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</si>
  <si>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</si>
  <si>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</si>
  <si>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</si>
  <si>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</si>
  <si>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</si>
  <si>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</si>
  <si>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</si>
  <si>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</si>
  <si>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</si>
  <si>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</si>
  <si>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</si>
  <si>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</si>
  <si>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</si>
  <si>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</si>
  <si>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</si>
  <si>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</si>
  <si>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</si>
  <si>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</si>
  <si>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</si>
  <si>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</si>
  <si>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</si>
  <si>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</si>
  <si>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</si>
  <si>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</si>
  <si>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</si>
  <si>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</si>
  <si>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</si>
  <si>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</si>
  <si>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</si>
  <si>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</si>
  <si>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</si>
  <si>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</si>
  <si>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</si>
  <si>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</si>
  <si>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</si>
  <si>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</si>
  <si>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</si>
  <si>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</si>
  <si>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</si>
  <si>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</si>
  <si>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</si>
  <si>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</si>
  <si>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</si>
  <si>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</si>
  <si>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</si>
  <si>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</si>
  <si>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</si>
  <si>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</si>
  <si>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</si>
  <si>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</si>
  <si>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</si>
  <si>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</si>
  <si>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</si>
  <si>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</si>
  <si>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</si>
  <si>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</si>
  <si>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</si>
  <si>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</si>
  <si>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</si>
  <si>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</si>
  <si>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</si>
  <si>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</si>
  <si>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</si>
  <si>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</si>
  <si>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</si>
  <si>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</si>
  <si>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</si>
  <si>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</si>
  <si>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</si>
  <si>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</si>
  <si>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</si>
  <si>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</si>
  <si>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</si>
  <si>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</si>
  <si>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</si>
  <si>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</si>
  <si>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</si>
  <si>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</si>
  <si>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</si>
  <si>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</si>
  <si>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</si>
  <si>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</si>
  <si>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</si>
  <si>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</si>
  <si>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</si>
  <si>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</si>
  <si>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</si>
  <si>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</si>
  <si>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</si>
  <si>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</si>
  <si>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</si>
  <si>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</si>
  <si>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</si>
  <si>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</si>
  <si>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</si>
  <si>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</si>
  <si>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</si>
  <si>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</si>
  <si>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</si>
  <si>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</si>
  <si>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</si>
  <si>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</si>
  <si>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</si>
  <si>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</si>
  <si>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</si>
  <si>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</si>
  <si>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</si>
  <si>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</si>
  <si>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</si>
  <si>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</si>
  <si>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</si>
  <si>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</si>
  <si>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</si>
  <si>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</si>
  <si>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</si>
  <si>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</si>
  <si>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</si>
  <si>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</si>
  <si>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</si>
  <si>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</si>
  <si>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</si>
  <si>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</si>
  <si>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</si>
  <si>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</si>
  <si>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</si>
  <si>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</si>
  <si>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</si>
  <si>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</si>
  <si>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</si>
  <si>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</si>
  <si>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</si>
  <si>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</si>
  <si>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</si>
  <si>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</si>
  <si>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</si>
  <si>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</si>
  <si>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</si>
  <si>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</si>
  <si>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</si>
  <si>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</si>
  <si>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</si>
  <si>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</si>
  <si>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</si>
  <si>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</si>
  <si>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</si>
  <si>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</si>
  <si>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</si>
  <si>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</si>
  <si>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</si>
  <si>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</si>
  <si>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</si>
  <si>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</si>
  <si>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</si>
  <si>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</si>
  <si>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</si>
  <si>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</si>
  <si>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</si>
  <si>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</si>
  <si>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</si>
  <si>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</si>
  <si>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</si>
  <si>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</si>
  <si>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</si>
  <si>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</si>
  <si>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</si>
  <si>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</si>
  <si>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</si>
  <si>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</si>
  <si>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</si>
  <si>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</si>
  <si>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</si>
  <si>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</si>
  <si>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</si>
  <si>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</si>
  <si>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</si>
  <si>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</si>
  <si>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</si>
  <si>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</si>
  <si>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</si>
  <si>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</si>
  <si>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</si>
  <si>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</si>
  <si>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</si>
  <si>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</si>
  <si>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</si>
  <si>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</si>
  <si>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</si>
  <si>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</si>
  <si>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</si>
  <si>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</si>
  <si>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</si>
  <si>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</si>
  <si>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</si>
  <si>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</si>
  <si>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</si>
  <si>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</si>
  <si>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</si>
  <si>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</si>
  <si>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</si>
  <si>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</si>
  <si>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</si>
  <si>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</si>
  <si>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</si>
  <si>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</si>
  <si>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</si>
  <si>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</si>
  <si>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</si>
  <si>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</si>
  <si>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</si>
  <si>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</si>
  <si>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</si>
  <si>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</si>
  <si>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</si>
  <si>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</si>
  <si>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</si>
  <si>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</si>
  <si>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</si>
  <si>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</si>
  <si>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</si>
  <si>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</si>
  <si>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</si>
  <si>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</si>
  <si>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</si>
  <si>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</si>
  <si>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</si>
  <si>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</si>
  <si>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</si>
  <si>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</si>
  <si>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</si>
  <si>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</si>
  <si>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</si>
  <si>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</si>
  <si>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</si>
  <si>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</si>
  <si>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</si>
  <si>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</si>
  <si>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</si>
  <si>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</si>
  <si>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</si>
  <si>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</si>
  <si>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</si>
  <si>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</si>
  <si>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</si>
  <si>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</si>
  <si>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</si>
  <si>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</si>
  <si>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</si>
  <si>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</si>
  <si>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</si>
  <si>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</si>
  <si>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</si>
  <si>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</si>
  <si>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</si>
  <si>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</si>
  <si>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</si>
  <si>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</si>
  <si>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</si>
  <si>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</si>
  <si>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</si>
  <si>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</si>
  <si>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</si>
  <si>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</si>
  <si>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</si>
  <si>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</si>
  <si>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</si>
  <si>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</si>
  <si>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</si>
  <si>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</si>
  <si>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</si>
  <si>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</si>
  <si>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</si>
  <si>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</si>
  <si>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</si>
  <si>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</si>
  <si>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</si>
  <si>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</si>
  <si>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</si>
  <si>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</si>
  <si>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</si>
  <si>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</si>
  <si>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</si>
  <si>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</si>
  <si>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</si>
  <si>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</si>
  <si>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</si>
  <si>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</si>
  <si>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</si>
  <si>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</si>
  <si>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</si>
  <si>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</si>
  <si>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</si>
  <si>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</si>
  <si>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</si>
  <si>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</si>
  <si>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</si>
  <si>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</si>
  <si>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</si>
  <si>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</si>
  <si>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</si>
  <si>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</si>
  <si>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</si>
  <si>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</si>
  <si>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</si>
  <si>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</si>
  <si>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</si>
  <si>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</si>
  <si>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</si>
  <si>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</si>
  <si>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</si>
  <si>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</si>
  <si>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</si>
  <si>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</si>
  <si>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</si>
  <si>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</si>
  <si>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</si>
  <si>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</si>
  <si>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</si>
  <si>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</si>
  <si>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</si>
  <si>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</si>
  <si>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</si>
  <si>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</si>
  <si>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</si>
  <si>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</si>
  <si>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</si>
  <si>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</si>
  <si>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</si>
  <si>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</si>
  <si>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</si>
  <si>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</si>
  <si>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</si>
  <si>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</si>
  <si>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</si>
  <si>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</si>
  <si>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</si>
  <si>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</si>
  <si>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</si>
  <si>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</si>
  <si>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</si>
  <si>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</si>
  <si>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</si>
  <si>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</si>
  <si>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</si>
  <si>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</si>
  <si>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</si>
  <si>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</si>
  <si>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</si>
  <si>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</si>
  <si>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</si>
  <si>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</si>
  <si>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</si>
  <si>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</si>
  <si>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</si>
  <si>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</si>
  <si>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</si>
  <si>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</si>
  <si>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</si>
  <si>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</si>
  <si>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</si>
  <si>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</si>
  <si>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</si>
  <si>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</si>
  <si>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</si>
  <si>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</si>
  <si>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</si>
  <si>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</si>
  <si>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</si>
  <si>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</si>
  <si>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</si>
  <si>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</si>
  <si>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</si>
  <si>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</si>
  <si>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</si>
  <si>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</si>
  <si>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</si>
  <si>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</si>
  <si>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</si>
  <si>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</si>
  <si>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</si>
  <si>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</si>
  <si>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</si>
  <si>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</si>
  <si>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</si>
  <si>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</si>
  <si>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</si>
  <si>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</si>
  <si>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</si>
  <si>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</si>
  <si>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</si>
  <si>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</si>
  <si>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</si>
  <si>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</si>
  <si>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</si>
  <si>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</si>
  <si>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</si>
  <si>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</si>
  <si>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</si>
  <si>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</si>
  <si>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</si>
  <si>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</si>
  <si>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</si>
  <si>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</si>
  <si>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</si>
  <si>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</si>
  <si>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</si>
  <si>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</si>
  <si>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</si>
  <si>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</si>
  <si>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</si>
  <si>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</si>
  <si>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</si>
  <si>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</si>
  <si>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</si>
  <si>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</si>
  <si>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</si>
  <si>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</si>
  <si>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</si>
  <si>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</si>
  <si>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</si>
  <si>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</si>
  <si>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</si>
  <si>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</si>
  <si>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</si>
  <si>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</si>
  <si>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</si>
  <si>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</si>
  <si>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</si>
  <si>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</si>
  <si>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</si>
  <si>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</si>
  <si>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</si>
  <si>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</si>
  <si>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</si>
  <si>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</si>
  <si>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</si>
  <si>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</si>
  <si>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</si>
  <si>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</si>
  <si>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</si>
  <si>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</si>
  <si>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</si>
  <si>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</si>
  <si>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</si>
  <si>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</si>
  <si>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</si>
  <si>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</si>
  <si>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</si>
  <si>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</si>
  <si>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</si>
  <si>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</si>
  <si>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</si>
  <si>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</si>
  <si>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</si>
  <si>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</si>
  <si>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</si>
  <si>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</si>
  <si>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</si>
  <si>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</si>
  <si>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</si>
  <si>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</si>
  <si>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</si>
  <si>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</si>
  <si>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</si>
  <si>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</si>
  <si>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</si>
  <si>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</si>
  <si>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</si>
  <si>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</si>
  <si>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</si>
  <si>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</si>
  <si>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</si>
  <si>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</si>
  <si>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</si>
  <si>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</si>
  <si>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</si>
  <si>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</si>
  <si>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</si>
  <si>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</si>
  <si>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</si>
  <si>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</si>
  <si>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</si>
  <si>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</si>
  <si>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</si>
  <si>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</si>
  <si>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</si>
  <si>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</si>
  <si>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</si>
  <si>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</si>
  <si>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</si>
  <si>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</si>
  <si>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</si>
  <si>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</si>
  <si>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</si>
  <si>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</si>
  <si>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</si>
  <si>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</si>
  <si>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</si>
  <si>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</si>
  <si>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</si>
  <si>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</si>
  <si>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</si>
  <si>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</si>
  <si>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</si>
  <si>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</si>
  <si>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</si>
  <si>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</si>
  <si>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</si>
  <si>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</si>
  <si>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</si>
  <si>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</si>
  <si>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</si>
  <si>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</si>
  <si>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</si>
  <si>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</si>
  <si>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</si>
  <si>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</si>
  <si>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</si>
  <si>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</si>
  <si>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</si>
  <si>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</si>
  <si>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</si>
  <si>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</si>
  <si>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</si>
  <si>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</si>
  <si>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</si>
  <si>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</si>
  <si>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</si>
  <si>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</si>
  <si>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</si>
  <si>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</si>
  <si>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</si>
  <si>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</si>
  <si>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</si>
  <si>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</si>
  <si>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</si>
  <si>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</si>
  <si>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</si>
  <si>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</si>
  <si>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</si>
  <si>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</si>
  <si>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</si>
  <si>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</si>
  <si>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</si>
  <si>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</si>
  <si>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</si>
  <si>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</si>
  <si>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</si>
  <si>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</si>
  <si>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</si>
  <si>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</si>
  <si>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</si>
  <si>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</si>
  <si>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</si>
  <si>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</si>
  <si>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</si>
  <si>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</si>
  <si>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</si>
  <si>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</si>
  <si>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</si>
  <si>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</si>
  <si>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</si>
  <si>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</si>
  <si>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</si>
  <si>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</si>
  <si>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</si>
  <si>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</si>
  <si>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</si>
  <si>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</si>
  <si>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</si>
  <si>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</si>
  <si>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</si>
  <si>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</si>
  <si>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</si>
  <si>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</si>
  <si>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</si>
  <si>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</si>
  <si>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</si>
  <si>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</si>
  <si>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</si>
  <si>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</si>
  <si>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</si>
  <si>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</si>
  <si>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</si>
  <si>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</si>
  <si>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</si>
  <si>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</si>
  <si>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</si>
  <si>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</si>
  <si>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</si>
  <si>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</si>
  <si>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</si>
  <si>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</si>
  <si>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</si>
  <si>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</si>
  <si>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</si>
  <si>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</si>
  <si>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</si>
  <si>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</si>
  <si>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</si>
  <si>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</si>
  <si>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</si>
  <si>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</si>
  <si>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</si>
  <si>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</si>
  <si>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</si>
  <si>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</si>
  <si>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</si>
  <si>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</si>
  <si>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</si>
  <si>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</si>
  <si>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</si>
  <si>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</si>
  <si>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</si>
  <si>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</si>
  <si>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</si>
  <si>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</si>
  <si>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</si>
  <si>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</si>
  <si>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</si>
  <si>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</si>
  <si>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</si>
  <si>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</si>
  <si>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</si>
  <si>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</si>
  <si>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</si>
  <si>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</si>
  <si>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</si>
  <si>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</si>
  <si>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</si>
  <si>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</si>
  <si>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</si>
  <si>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</si>
  <si>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</si>
  <si>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</si>
  <si>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</si>
  <si>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</si>
  <si>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</si>
  <si>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</si>
  <si>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</si>
  <si>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</si>
  <si>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</si>
  <si>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</si>
  <si>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</si>
  <si>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</si>
  <si>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</si>
  <si>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</si>
  <si>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</si>
  <si>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</si>
  <si>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</si>
  <si>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</si>
  <si>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</si>
  <si>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</si>
  <si>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</si>
  <si>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</si>
  <si>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</si>
  <si>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</si>
  <si>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</si>
  <si>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</si>
  <si>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</si>
  <si>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</si>
  <si>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</si>
  <si>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</si>
  <si>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</si>
  <si>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</si>
  <si>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</si>
  <si>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</si>
  <si>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</si>
  <si>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</si>
  <si>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</si>
  <si>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</si>
  <si>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</si>
  <si>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</si>
  <si>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</si>
  <si>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</si>
  <si>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</si>
  <si>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</si>
  <si>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</si>
  <si>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</si>
  <si>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</si>
  <si>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</si>
  <si>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</si>
  <si>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</si>
  <si>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</si>
  <si>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</si>
  <si>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</si>
  <si>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</si>
  <si>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</si>
  <si>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</si>
  <si>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</si>
  <si>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</si>
  <si>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</si>
  <si>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</si>
  <si>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</si>
  <si>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</si>
  <si>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</si>
  <si>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</si>
  <si>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</si>
  <si>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</si>
  <si>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</si>
  <si>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</si>
  <si>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</si>
  <si>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</si>
  <si>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</si>
  <si>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</si>
  <si>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</si>
  <si>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</si>
  <si>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</si>
  <si>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</si>
  <si>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</si>
  <si>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</si>
  <si>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</si>
  <si>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</si>
  <si>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</si>
  <si>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</si>
  <si>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</si>
  <si>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</si>
  <si>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</si>
  <si>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</si>
  <si>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</si>
  <si>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</si>
  <si>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</si>
  <si>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</si>
  <si>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</si>
  <si>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</si>
  <si>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</si>
  <si>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</si>
  <si>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</si>
  <si>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</si>
  <si>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</si>
  <si>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</si>
  <si>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</si>
  <si>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</si>
  <si>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</si>
  <si>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</si>
  <si>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</si>
  <si>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</si>
  <si>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</si>
  <si>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</si>
  <si>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</si>
  <si>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</si>
  <si>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</si>
  <si>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</si>
  <si>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</si>
  <si>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</si>
  <si>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</si>
  <si>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</si>
  <si>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</si>
  <si>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</si>
  <si>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</si>
  <si>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</si>
  <si>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</si>
  <si>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</si>
  <si>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</si>
  <si>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</si>
  <si>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</si>
  <si>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</si>
  <si>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</si>
  <si>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</si>
  <si>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</si>
  <si>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</si>
  <si>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</si>
  <si>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</si>
  <si>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</si>
  <si>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</si>
  <si>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</si>
  <si>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</si>
  <si>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</si>
  <si>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</si>
  <si>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</si>
  <si>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</si>
  <si>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</si>
  <si>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</si>
  <si>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</si>
  <si>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</si>
  <si>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</si>
  <si>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</si>
  <si>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</si>
  <si>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</si>
  <si>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</si>
  <si>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</si>
  <si>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</si>
  <si>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</si>
  <si>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</si>
  <si>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</si>
  <si>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</si>
  <si>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</si>
  <si>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</si>
  <si>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</si>
  <si>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</si>
  <si>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</si>
  <si>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</si>
  <si>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</si>
  <si>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</si>
  <si>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</si>
  <si>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</si>
  <si>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</si>
  <si>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</si>
  <si>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</si>
  <si>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</si>
  <si>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</si>
  <si>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</si>
  <si>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</si>
  <si>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</si>
  <si>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</si>
  <si>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</si>
  <si>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</si>
  <si>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</si>
  <si>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</si>
  <si>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</si>
  <si>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</si>
  <si>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</si>
  <si>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</si>
  <si>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</si>
  <si>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</si>
  <si>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</si>
  <si>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</si>
  <si>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</si>
  <si>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</si>
  <si>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</si>
  <si>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</si>
  <si>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</si>
  <si>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</si>
  <si>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</si>
  <si>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</si>
  <si>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</si>
  <si>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</si>
  <si>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</si>
  <si>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</si>
  <si>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</si>
  <si>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</si>
  <si>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</si>
  <si>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</si>
  <si>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</si>
  <si>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</si>
  <si>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</si>
  <si>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</si>
  <si>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</si>
  <si>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</si>
  <si>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</si>
  <si>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</si>
  <si>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</si>
  <si>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</si>
  <si>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</si>
  <si>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</si>
  <si>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</si>
  <si>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</si>
  <si>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</si>
  <si>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</si>
  <si>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</si>
  <si>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</si>
  <si>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</si>
  <si>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</si>
  <si>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</si>
  <si>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</si>
  <si>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</si>
  <si>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</si>
  <si>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</si>
  <si>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</si>
  <si>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</si>
  <si>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</si>
  <si>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</si>
  <si>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</si>
  <si>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</si>
  <si>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</si>
  <si>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</si>
  <si>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</si>
  <si>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</si>
  <si>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</si>
  <si>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</si>
  <si>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</si>
  <si>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</si>
  <si>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</si>
  <si>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</si>
  <si>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</si>
  <si>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</si>
  <si>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</si>
  <si>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</si>
  <si>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</si>
  <si>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</si>
  <si>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</si>
  <si>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</si>
  <si>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</si>
  <si>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</si>
  <si>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</si>
  <si>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</si>
  <si>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</si>
  <si>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</si>
  <si>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</si>
  <si>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</si>
  <si>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</si>
  <si>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</si>
  <si>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</si>
  <si>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</si>
  <si>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</si>
  <si>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</si>
  <si>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</si>
  <si>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</si>
  <si>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</si>
  <si>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</si>
  <si>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</si>
  <si>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</si>
  <si>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</si>
  <si>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</si>
  <si>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</si>
  <si>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</si>
  <si>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</si>
  <si>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</si>
  <si>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</si>
  <si>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</si>
  <si>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</si>
  <si>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</si>
  <si>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</si>
  <si>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</si>
  <si>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</si>
  <si>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</si>
  <si>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</si>
  <si>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</si>
  <si>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</si>
  <si>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</si>
  <si>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</si>
  <si>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</si>
  <si>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</si>
  <si>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</si>
  <si>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</si>
  <si>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</si>
  <si>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</si>
  <si>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</si>
  <si>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</si>
  <si>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</si>
  <si>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</si>
  <si>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</si>
  <si>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</si>
  <si>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</si>
  <si>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</si>
  <si>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</si>
  <si>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</si>
  <si>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</si>
  <si>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</si>
  <si>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</si>
  <si>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</si>
  <si>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</si>
  <si>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</si>
  <si>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</si>
  <si>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</si>
  <si>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</si>
  <si>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</si>
  <si>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</si>
  <si>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</si>
  <si>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</si>
  <si>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</si>
  <si>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</si>
  <si>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</si>
  <si>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</si>
  <si>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</si>
  <si>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</si>
  <si>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</si>
  <si>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</si>
  <si>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</si>
  <si>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</si>
  <si>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</si>
  <si>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</si>
  <si>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</si>
  <si>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</si>
  <si>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</si>
  <si>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</si>
  <si>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</si>
  <si>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</si>
  <si>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</si>
  <si>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</si>
  <si>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</si>
  <si>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</si>
  <si>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</si>
  <si>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</si>
  <si>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</si>
  <si>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</si>
  <si>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</si>
  <si>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</si>
  <si>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</si>
  <si>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</si>
  <si>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</si>
  <si>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</si>
  <si>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</si>
  <si>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</si>
  <si>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</si>
  <si>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</si>
  <si>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</si>
  <si>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</si>
  <si>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</si>
  <si>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</si>
  <si>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</si>
  <si>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</si>
  <si>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</si>
  <si>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</si>
  <si>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</si>
  <si>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</si>
  <si>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</si>
  <si>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</si>
  <si>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</si>
  <si>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</si>
  <si>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</si>
  <si>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</si>
  <si>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</si>
  <si>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</si>
  <si>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</si>
  <si>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</si>
  <si>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</si>
  <si>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</si>
  <si>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</si>
  <si>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</si>
  <si>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</si>
  <si>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</si>
  <si>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</si>
  <si>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</si>
  <si>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</si>
  <si>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</si>
  <si>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</si>
  <si>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</si>
  <si>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</si>
  <si>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</si>
  <si>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</si>
  <si>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</si>
  <si>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</si>
  <si>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</si>
  <si>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</si>
  <si>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</si>
  <si>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</si>
  <si>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</si>
  <si>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</si>
  <si>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</si>
  <si>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</si>
  <si>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</si>
  <si>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</si>
  <si>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</si>
  <si>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</si>
  <si>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</si>
  <si>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</si>
  <si>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</si>
  <si>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</si>
  <si>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</si>
  <si>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</si>
  <si>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</si>
  <si>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</si>
  <si>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</si>
  <si>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</si>
  <si>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</si>
  <si>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</si>
  <si>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</si>
  <si>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</si>
  <si>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</si>
  <si>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</si>
  <si>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</si>
  <si>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</si>
  <si>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</si>
  <si>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</si>
  <si>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</si>
  <si>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</si>
  <si>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</si>
  <si>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</si>
  <si>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</si>
  <si>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</si>
  <si>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</si>
  <si>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</si>
  <si>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</si>
  <si>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</si>
  <si>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</si>
  <si>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</si>
  <si>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</si>
  <si>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</si>
  <si>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</si>
  <si>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</si>
  <si>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</si>
  <si>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</si>
  <si>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</si>
  <si>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</si>
  <si>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</si>
  <si>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</si>
  <si>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</si>
  <si>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</si>
  <si>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</si>
  <si>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</si>
  <si>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</si>
  <si>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</si>
  <si>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</si>
  <si>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</si>
  <si>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</si>
  <si>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</si>
  <si>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</si>
  <si>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</si>
  <si>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</si>
  <si>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</si>
  <si>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</si>
  <si>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</si>
  <si>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</si>
  <si>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</si>
  <si>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</si>
  <si>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</si>
  <si>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</si>
  <si>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</si>
  <si>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</si>
  <si>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</si>
  <si>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</si>
  <si>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</si>
  <si>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</si>
  <si>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</si>
  <si>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</si>
  <si>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</si>
  <si>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</si>
  <si>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</si>
  <si>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</si>
  <si>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</si>
  <si>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</si>
  <si>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</si>
  <si>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</si>
  <si>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</si>
  <si>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</si>
  <si>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</si>
  <si>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</si>
  <si>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</si>
  <si>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</si>
  <si>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</si>
  <si>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</si>
  <si>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</si>
  <si>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</si>
  <si>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</si>
  <si>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</si>
  <si>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</si>
  <si>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</si>
  <si>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</si>
  <si>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</si>
  <si>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</si>
  <si>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</si>
  <si>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</si>
  <si>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</si>
  <si>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</si>
  <si>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</si>
  <si>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</si>
  <si>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</si>
  <si>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</si>
  <si>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</si>
  <si>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</si>
  <si>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</si>
  <si>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</si>
  <si>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</si>
  <si>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</si>
  <si>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</si>
  <si>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</si>
  <si>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</si>
  <si>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</si>
  <si>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</si>
  <si>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</si>
  <si>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</si>
  <si>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</si>
  <si>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</si>
  <si>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</si>
  <si>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</si>
  <si>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</si>
  <si>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</si>
  <si>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</si>
  <si>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</si>
  <si>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</si>
  <si>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</si>
  <si>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</si>
  <si>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</si>
  <si>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</si>
  <si>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</si>
  <si>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</si>
  <si>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</si>
  <si>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</si>
  <si>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</si>
  <si>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</si>
  <si>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</si>
  <si>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</si>
  <si>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</si>
  <si>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</si>
  <si>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</si>
  <si>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</si>
  <si>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</si>
  <si>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</si>
  <si>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</si>
  <si>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</si>
  <si>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</si>
  <si>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</si>
  <si>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</si>
  <si>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</si>
  <si>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</si>
  <si>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</si>
  <si>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</si>
  <si>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</si>
  <si>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</si>
  <si>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</si>
  <si>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</si>
  <si>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</si>
  <si>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</si>
  <si>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</si>
  <si>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</si>
  <si>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</si>
  <si>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</si>
  <si>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</si>
  <si>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</si>
  <si>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</si>
  <si>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</si>
  <si>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</si>
  <si>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</si>
  <si>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</si>
  <si>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</si>
  <si>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</si>
  <si>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</si>
  <si>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</si>
  <si>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</si>
  <si>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</si>
  <si>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</si>
  <si>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</si>
  <si>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</si>
  <si>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</si>
  <si>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</si>
  <si>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</si>
  <si>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</si>
  <si>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</si>
  <si>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</si>
  <si>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</si>
  <si>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</si>
  <si>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</si>
  <si>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</si>
  <si>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</si>
  <si>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</si>
  <si>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</si>
  <si>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</si>
  <si>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</si>
  <si>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</si>
  <si>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</si>
  <si>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</si>
  <si>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</si>
  <si>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</si>
  <si>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</si>
  <si>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</si>
  <si>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</si>
  <si>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</si>
  <si>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</si>
  <si>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</si>
  <si>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</si>
  <si>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</si>
  <si>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</si>
  <si>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</si>
  <si>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</si>
  <si>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</si>
  <si>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</si>
  <si>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</si>
  <si>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</si>
  <si>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</si>
  <si>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</si>
  <si>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</si>
  <si>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</si>
  <si>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</si>
  <si>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</si>
  <si>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</si>
  <si>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</si>
  <si>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</si>
  <si>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</si>
  <si>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</si>
  <si>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</si>
  <si>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</si>
  <si>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</si>
  <si>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</si>
  <si>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</si>
  <si>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</si>
  <si>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</si>
  <si>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</si>
  <si>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</si>
  <si>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</si>
  <si>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</si>
  <si>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</si>
  <si>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</si>
  <si>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</si>
  <si>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</si>
  <si>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</si>
  <si>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</si>
  <si>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</si>
  <si>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</si>
  <si>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</si>
  <si>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</si>
  <si>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</si>
  <si>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</si>
  <si>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</si>
  <si>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</si>
  <si>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</si>
  <si>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</si>
  <si>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</si>
  <si>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</si>
  <si>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</si>
  <si>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</si>
  <si>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</si>
  <si>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</si>
  <si>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</si>
  <si>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</si>
  <si>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</si>
  <si>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</si>
  <si>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</si>
  <si>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</si>
  <si>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</si>
  <si>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</si>
  <si>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</si>
  <si>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</si>
  <si>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</si>
  <si>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</si>
  <si>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</si>
  <si>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</si>
  <si>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</si>
  <si>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</si>
  <si>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</si>
  <si>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</si>
  <si>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</si>
  <si>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</si>
  <si>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</si>
  <si>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</si>
  <si>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</si>
  <si>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</si>
  <si>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</si>
  <si>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</si>
  <si>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</si>
  <si>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</si>
  <si>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</si>
  <si>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</si>
  <si>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</si>
  <si>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</si>
  <si>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</si>
  <si>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</si>
  <si>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</si>
  <si>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</si>
  <si>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</si>
  <si>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</si>
  <si>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</si>
  <si>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</si>
  <si>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</si>
  <si>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</si>
  <si>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</si>
  <si>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</si>
  <si>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</si>
  <si>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</si>
  <si>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</si>
  <si>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</si>
  <si>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</si>
  <si>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</si>
  <si>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</si>
  <si>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</si>
  <si>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</si>
  <si>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</si>
  <si>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</si>
  <si>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</si>
  <si>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</si>
  <si>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</si>
  <si>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</si>
  <si>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</si>
  <si>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</si>
  <si>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</si>
  <si>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</si>
  <si>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</si>
  <si>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</si>
  <si>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</si>
  <si>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</si>
  <si>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</si>
  <si>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</si>
  <si>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</si>
  <si>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</si>
  <si>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</si>
  <si>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</si>
  <si>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</si>
  <si>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</si>
  <si>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</si>
  <si>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</si>
  <si>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</si>
  <si>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</si>
  <si>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</si>
  <si>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</si>
  <si>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</si>
  <si>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</si>
  <si>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</si>
  <si>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</si>
  <si>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</si>
  <si>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</si>
  <si>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</si>
  <si>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</si>
  <si>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</si>
  <si>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</si>
  <si>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</si>
  <si>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</si>
  <si>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</si>
  <si>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</si>
  <si>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</si>
  <si>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</si>
  <si>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</si>
  <si>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</si>
  <si>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</si>
  <si>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</si>
  <si>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</si>
  <si>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</si>
  <si>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</si>
  <si>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</si>
  <si>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</si>
  <si>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</si>
  <si>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</si>
  <si>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</si>
  <si>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</si>
  <si>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</si>
  <si>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</si>
  <si>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</si>
  <si>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</si>
  <si>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</si>
  <si>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</si>
  <si>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</si>
  <si>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</si>
  <si>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</si>
  <si>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</si>
  <si>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</si>
  <si>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</si>
  <si>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</si>
  <si>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</si>
  <si>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</si>
  <si>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</si>
  <si>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</si>
  <si>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</si>
  <si>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</si>
  <si>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</si>
  <si>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</si>
  <si>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</si>
  <si>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</si>
  <si>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</si>
  <si>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</si>
  <si>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</si>
  <si>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</si>
  <si>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</si>
  <si>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</si>
  <si>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</si>
  <si>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</si>
  <si>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</si>
  <si>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</si>
  <si>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</si>
  <si>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</si>
  <si>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</si>
  <si>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</si>
  <si>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</si>
  <si>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</si>
  <si>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</si>
  <si>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</si>
  <si>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</si>
  <si>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</si>
  <si>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</si>
  <si>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</si>
  <si>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</si>
  <si>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</si>
  <si>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</si>
  <si>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</si>
  <si>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</si>
  <si>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</si>
  <si>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</si>
  <si>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</si>
  <si>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</si>
  <si>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</si>
  <si>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</si>
  <si>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</si>
  <si>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</si>
  <si>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</si>
  <si>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</si>
  <si>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</si>
  <si>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</si>
  <si>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</si>
  <si>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</si>
  <si>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</si>
  <si>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</si>
  <si>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</si>
  <si>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</si>
  <si>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</si>
  <si>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</si>
  <si>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</si>
  <si>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</si>
  <si>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</si>
  <si>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</si>
  <si>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</si>
  <si>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</si>
  <si>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</si>
  <si>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</si>
  <si>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</si>
  <si>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</si>
  <si>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</si>
  <si>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</si>
  <si>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</si>
  <si>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</si>
  <si>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</si>
  <si>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</si>
  <si>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</si>
  <si>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</si>
  <si>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</si>
  <si>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</si>
  <si>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</si>
  <si>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</si>
  <si>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</si>
  <si>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</si>
  <si>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</si>
  <si>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</si>
  <si>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</si>
  <si>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</si>
  <si>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</si>
  <si>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</si>
  <si>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</si>
  <si>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</si>
  <si>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</si>
  <si>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</si>
  <si>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</si>
  <si>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</si>
  <si>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</si>
  <si>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</si>
  <si>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</si>
  <si>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</si>
  <si>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</si>
  <si>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</si>
  <si>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</si>
  <si>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</si>
  <si>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</si>
  <si>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</si>
  <si>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</si>
  <si>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</si>
  <si>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</si>
  <si>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</si>
  <si>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</si>
  <si>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</si>
  <si>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</si>
  <si>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</si>
  <si>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</si>
  <si>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</si>
  <si>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</si>
  <si>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</si>
  <si>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</si>
  <si>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</si>
  <si>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</si>
  <si>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</si>
  <si>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</si>
  <si>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</si>
  <si>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</si>
  <si>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</si>
  <si>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</si>
  <si>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</si>
  <si>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</si>
  <si>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</si>
  <si>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</si>
  <si>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</si>
  <si>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</si>
  <si>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</si>
  <si>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</si>
  <si>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</si>
  <si>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</si>
  <si>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</si>
  <si>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</si>
  <si>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</si>
  <si>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</si>
  <si>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</si>
  <si>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</si>
  <si>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</si>
  <si>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</si>
  <si>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</si>
  <si>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</si>
  <si>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</si>
  <si>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</si>
  <si>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</si>
  <si>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</si>
  <si>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</si>
  <si>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</si>
  <si>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</si>
  <si>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</si>
  <si>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</si>
  <si>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</si>
  <si>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</si>
  <si>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</si>
  <si>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</si>
  <si>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</si>
  <si>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</si>
  <si>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</si>
  <si>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</si>
  <si>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</si>
  <si>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</si>
  <si>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</si>
  <si>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</si>
  <si>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</si>
  <si>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</si>
  <si>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</si>
  <si>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</si>
  <si>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</si>
  <si>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</si>
  <si>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</si>
  <si>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</si>
  <si>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</si>
  <si>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</si>
  <si>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</si>
  <si>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</si>
  <si>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</si>
  <si>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</si>
  <si>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</si>
  <si>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</si>
  <si>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</si>
  <si>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</si>
  <si>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</si>
  <si>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</si>
  <si>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</si>
  <si>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</si>
  <si>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</si>
  <si>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</si>
  <si>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</si>
  <si>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</si>
  <si>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</si>
  <si>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</si>
  <si>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</si>
  <si>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</si>
  <si>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</si>
  <si>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</si>
  <si>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</si>
  <si>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</si>
  <si>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</si>
  <si>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</si>
  <si>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</si>
  <si>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</si>
  <si>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</si>
  <si>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</si>
  <si>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</si>
  <si>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</si>
  <si>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</si>
  <si>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</si>
  <si>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</si>
  <si>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</si>
  <si>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</si>
  <si>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</si>
  <si>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</si>
  <si>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</si>
  <si>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</si>
  <si>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</si>
  <si>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</si>
  <si>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</si>
  <si>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</si>
  <si>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</si>
  <si>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</si>
  <si>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</si>
  <si>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</si>
  <si>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</si>
  <si>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</si>
  <si>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</si>
  <si>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</si>
  <si>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</si>
  <si>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</si>
  <si>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</si>
  <si>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</si>
  <si>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</si>
  <si>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</si>
  <si>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</si>
  <si>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</si>
  <si>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</si>
  <si>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</si>
  <si>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</si>
  <si>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</si>
  <si>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</si>
  <si>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</si>
  <si>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</si>
  <si>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</si>
  <si>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</si>
  <si>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</si>
  <si>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</si>
  <si>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</si>
  <si>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</si>
  <si>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</si>
  <si>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</si>
  <si>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</si>
  <si>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</si>
  <si>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</si>
  <si>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</si>
  <si>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</si>
  <si>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</si>
  <si>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</si>
  <si>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</si>
  <si>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</si>
  <si>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</si>
  <si>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</si>
  <si>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</si>
  <si>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</si>
  <si>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</si>
  <si>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</si>
  <si>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</si>
  <si>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</si>
  <si>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</si>
  <si>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</si>
  <si>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</si>
  <si>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</si>
  <si>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</si>
  <si>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</si>
  <si>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</si>
  <si>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</si>
  <si>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</si>
  <si>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</si>
  <si>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</si>
  <si>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</si>
  <si>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</si>
  <si>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</si>
  <si>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</si>
  <si>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</si>
  <si>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</si>
  <si>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</si>
  <si>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</si>
  <si>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</si>
  <si>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</si>
  <si>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</si>
  <si>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</si>
  <si>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</si>
  <si>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</si>
  <si>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</si>
  <si>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</si>
  <si>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</si>
  <si>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</si>
  <si>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</si>
  <si>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</si>
  <si>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</si>
  <si>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</si>
  <si>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</si>
  <si>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</si>
  <si>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</si>
  <si>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</si>
  <si>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</si>
  <si>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</si>
  <si>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</si>
  <si>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</si>
  <si>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</si>
  <si>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</si>
  <si>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</si>
  <si>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</si>
  <si>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</si>
  <si>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</si>
  <si>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</si>
  <si>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</si>
  <si>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</si>
  <si>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</si>
  <si>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</si>
  <si>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</si>
  <si>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</si>
  <si>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</si>
  <si>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</si>
  <si>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</si>
  <si>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</si>
  <si>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</si>
  <si>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</si>
  <si>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</si>
  <si>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</si>
  <si>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</si>
  <si>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</si>
  <si>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</si>
  <si>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</si>
  <si>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</si>
  <si>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</si>
  <si>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</si>
  <si>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</si>
  <si>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</si>
  <si>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</si>
  <si>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</si>
  <si>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</si>
  <si>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</si>
  <si>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</si>
  <si>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</si>
  <si>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</si>
  <si>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</si>
  <si>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</si>
  <si>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</si>
  <si>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</si>
  <si>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</si>
  <si>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</si>
  <si>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</si>
  <si>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</si>
  <si>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</si>
  <si>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</si>
  <si>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</si>
  <si>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</si>
  <si>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</si>
  <si>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</si>
  <si>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</si>
  <si>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</si>
  <si>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</si>
  <si>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</si>
  <si>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</si>
  <si>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</si>
  <si>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</si>
  <si>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</si>
  <si>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</si>
  <si>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</si>
  <si>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</si>
  <si>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</si>
  <si>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</si>
  <si>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</si>
  <si>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</si>
  <si>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</si>
  <si>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</si>
  <si>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</si>
  <si>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</si>
  <si>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</si>
  <si>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</si>
  <si>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</si>
  <si>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</si>
  <si>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</si>
  <si>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</si>
  <si>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</si>
  <si>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</si>
  <si>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</si>
  <si>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</si>
  <si>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</si>
  <si>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</si>
  <si>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</si>
  <si>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</si>
  <si>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</si>
  <si>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</si>
  <si>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</si>
  <si>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</si>
  <si>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</si>
  <si>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</si>
  <si>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</si>
  <si>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</si>
  <si>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</si>
  <si>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</si>
  <si>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</si>
  <si>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</si>
  <si>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</si>
  <si>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</si>
  <si>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</si>
  <si>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</si>
  <si>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</si>
  <si>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</si>
  <si>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</si>
  <si>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</si>
  <si>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</si>
  <si>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</si>
  <si>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</si>
  <si>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</si>
  <si>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</si>
  <si>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</si>
  <si>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</si>
  <si>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</si>
  <si>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</si>
  <si>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</si>
  <si>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</si>
  <si>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</si>
  <si>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</si>
  <si>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</si>
  <si>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</si>
  <si>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</si>
  <si>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</si>
  <si>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</si>
  <si>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</si>
  <si>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</si>
  <si>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</si>
  <si>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</si>
  <si>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</si>
  <si>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</si>
  <si>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</si>
  <si>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</si>
  <si>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</si>
  <si>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</si>
  <si>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</si>
  <si>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</si>
  <si>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</si>
  <si>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</si>
  <si>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</si>
  <si>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</si>
  <si>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</si>
  <si>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</si>
  <si>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</si>
  <si>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</si>
  <si>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</si>
  <si>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</si>
  <si>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</si>
  <si>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</si>
  <si>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</si>
  <si>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</si>
  <si>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</si>
  <si>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</si>
  <si>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</si>
  <si>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</si>
  <si>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</si>
  <si>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</si>
  <si>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</si>
  <si>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</si>
  <si>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</si>
  <si>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</si>
  <si>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</si>
  <si>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</si>
  <si>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</si>
  <si>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</si>
  <si>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</si>
  <si>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</si>
  <si>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</si>
  <si>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</si>
  <si>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</si>
  <si>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</si>
  <si>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</si>
  <si>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</si>
  <si>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</si>
  <si>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</si>
  <si>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</si>
  <si>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</si>
  <si>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</si>
  <si>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</si>
  <si>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</si>
  <si>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</si>
  <si>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</si>
  <si>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</si>
  <si>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</si>
  <si>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</si>
  <si>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</si>
  <si>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</si>
  <si>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</si>
  <si>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</si>
  <si>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</si>
  <si>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</si>
  <si>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</si>
  <si>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</si>
  <si>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</si>
  <si>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</si>
  <si>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</si>
  <si>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</si>
  <si>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</si>
  <si>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</si>
  <si>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</si>
  <si>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</si>
  <si>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</si>
  <si>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</si>
  <si>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</si>
  <si>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</si>
  <si>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</si>
  <si>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</si>
  <si>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</si>
  <si>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</si>
  <si>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</si>
  <si>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</si>
  <si>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</si>
  <si>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</si>
  <si>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</si>
  <si>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</si>
  <si>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</si>
  <si>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</si>
  <si>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</si>
  <si>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</si>
  <si>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</si>
  <si>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</si>
  <si>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</si>
  <si>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</si>
  <si>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</si>
  <si>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</si>
  <si>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</si>
  <si>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</si>
  <si>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</si>
  <si>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</si>
  <si>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</si>
  <si>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</si>
  <si>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</si>
  <si>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</si>
  <si>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</si>
  <si>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</si>
  <si>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</si>
  <si>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</si>
  <si>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</si>
  <si>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</si>
  <si>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</si>
  <si>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</si>
  <si>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</si>
  <si>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</si>
  <si>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</si>
  <si>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</si>
  <si>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</si>
  <si>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</si>
  <si>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</si>
  <si>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</si>
  <si>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</si>
  <si>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</si>
  <si>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</si>
  <si>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</si>
  <si>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</si>
  <si>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</si>
  <si>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</si>
  <si>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</si>
  <si>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</si>
  <si>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</si>
  <si>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</si>
  <si>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</si>
  <si>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</si>
  <si>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</si>
  <si>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</si>
  <si>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</si>
  <si>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</si>
  <si>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</si>
  <si>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</si>
  <si>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</si>
  <si>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</si>
  <si>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</si>
  <si>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</si>
  <si>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</si>
  <si>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</si>
  <si>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</si>
  <si>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</si>
  <si>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</si>
  <si>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</si>
  <si>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</si>
  <si>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</si>
  <si>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</si>
  <si>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</si>
  <si>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</si>
  <si>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</si>
  <si>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</si>
  <si>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</si>
  <si>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</si>
  <si>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</si>
  <si>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</si>
  <si>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</si>
  <si>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</si>
  <si>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</si>
  <si>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</si>
  <si>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</si>
  <si>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</si>
  <si>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</si>
  <si>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</si>
  <si>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</si>
  <si>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</si>
  <si>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</si>
  <si>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</si>
  <si>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</si>
  <si>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</si>
  <si>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</si>
  <si>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</si>
  <si>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</si>
  <si>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</si>
  <si>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</si>
  <si>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</si>
  <si>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</si>
  <si>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</si>
  <si>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</si>
  <si>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</si>
  <si>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</si>
  <si>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</si>
  <si>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</si>
  <si>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</si>
  <si>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</si>
  <si>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</si>
  <si>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</si>
  <si>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</si>
  <si>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</si>
  <si>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</si>
  <si>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</si>
  <si>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</si>
  <si>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</si>
  <si>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</si>
  <si>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</si>
  <si>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</si>
  <si>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</si>
  <si>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</si>
  <si>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</si>
  <si>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</si>
  <si>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</si>
  <si>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</si>
  <si>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</si>
  <si>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</si>
  <si>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</si>
  <si>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</si>
  <si>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</si>
  <si>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</si>
  <si>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</si>
  <si>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</si>
  <si>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</si>
  <si>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</si>
  <si>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</si>
  <si>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</si>
  <si>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</si>
  <si>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</si>
  <si>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</si>
  <si>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</si>
  <si>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</si>
  <si>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</si>
  <si>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</si>
  <si>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</si>
  <si>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</si>
  <si>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</si>
  <si>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</si>
  <si>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</si>
  <si>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</si>
  <si>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</si>
  <si>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</si>
  <si>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</si>
  <si>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</si>
  <si>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</si>
  <si>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</si>
  <si>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</si>
  <si>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</si>
  <si>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</si>
  <si>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</si>
  <si>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</si>
  <si>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</si>
  <si>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</si>
  <si>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</si>
  <si>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</si>
  <si>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</si>
  <si>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</si>
  <si>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</si>
  <si>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</si>
  <si>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</si>
  <si>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</si>
  <si>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</si>
  <si>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</si>
  <si>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</si>
  <si>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</si>
  <si>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</si>
  <si>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</si>
  <si>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</si>
  <si>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</si>
  <si>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</si>
  <si>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</si>
  <si>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</si>
  <si>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</si>
  <si>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</si>
  <si>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</si>
  <si>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</si>
  <si>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</si>
  <si>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</si>
  <si>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</si>
  <si>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</si>
  <si>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</si>
  <si>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</si>
  <si>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</si>
  <si>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</si>
  <si>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</si>
  <si>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</si>
  <si>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</si>
  <si>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</si>
  <si>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</si>
  <si>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</si>
  <si>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</si>
  <si>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</si>
  <si>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</si>
  <si>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</si>
  <si>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</si>
  <si>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</si>
  <si>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</si>
  <si>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</si>
  <si>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</si>
  <si>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</si>
  <si>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</si>
  <si>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</si>
  <si>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</si>
  <si>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</si>
  <si>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</si>
  <si>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</si>
  <si>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</si>
  <si>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</si>
  <si>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</si>
  <si>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</si>
  <si>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</si>
  <si>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</si>
  <si>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</si>
  <si>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</si>
  <si>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</si>
  <si>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</si>
  <si>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</si>
  <si>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</si>
  <si>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</si>
  <si>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</si>
  <si>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</si>
  <si>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</si>
  <si>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</si>
  <si>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</si>
  <si>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</si>
  <si>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</si>
  <si>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</si>
  <si>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</si>
  <si>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</si>
  <si>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</si>
  <si>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</si>
  <si>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</si>
  <si>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</si>
  <si>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</si>
  <si>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</si>
  <si>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</si>
  <si>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</si>
  <si>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</si>
  <si>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</si>
  <si>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</si>
  <si>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</si>
  <si>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</si>
  <si>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</si>
  <si>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</si>
  <si>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</si>
  <si>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</si>
  <si>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</si>
  <si>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</si>
  <si>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</si>
  <si>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</si>
  <si>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</si>
  <si>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</si>
  <si>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</si>
  <si>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</si>
  <si>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</si>
  <si>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</si>
  <si>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</si>
  <si>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</si>
  <si>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</si>
  <si>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</si>
  <si>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</si>
  <si>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</si>
  <si>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</si>
  <si>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</si>
  <si>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</si>
  <si>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</si>
  <si>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</si>
  <si>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</si>
  <si>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</si>
  <si>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</si>
  <si>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</si>
  <si>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</si>
  <si>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</si>
  <si>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</si>
  <si>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</si>
  <si>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</si>
  <si>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</si>
  <si>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</si>
  <si>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</si>
  <si>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</si>
  <si>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</si>
  <si>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</si>
  <si>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</si>
  <si>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</si>
  <si>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</si>
  <si>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</si>
  <si>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</si>
  <si>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</si>
  <si>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</si>
  <si>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</si>
  <si>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</si>
  <si>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</si>
  <si>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</si>
  <si>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</si>
  <si>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</si>
  <si>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</si>
  <si>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</si>
  <si>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</si>
  <si>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</si>
  <si>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</si>
  <si>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</si>
  <si>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</si>
  <si>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</si>
  <si>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</si>
  <si>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</si>
  <si>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</si>
  <si>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</si>
  <si>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</si>
  <si>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</si>
  <si>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</si>
  <si>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</si>
  <si>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</si>
  <si>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</si>
  <si>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</si>
  <si>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</si>
  <si>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</si>
  <si>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</si>
  <si>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</si>
  <si>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</si>
  <si>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</si>
  <si>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</si>
  <si>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</si>
  <si>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</si>
  <si>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</si>
  <si>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</si>
  <si>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</si>
  <si>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</si>
  <si>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</si>
  <si>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</si>
  <si>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</si>
  <si>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</si>
  <si>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</si>
  <si>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</si>
  <si>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</si>
  <si>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</si>
  <si>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</si>
  <si>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</si>
  <si>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</si>
  <si>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</si>
  <si>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</si>
  <si>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</si>
  <si>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</si>
  <si>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</si>
  <si>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</si>
  <si>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</si>
  <si>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</si>
  <si>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</si>
  <si>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</si>
  <si>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</si>
  <si>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</si>
  <si>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</si>
  <si>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</si>
  <si>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</si>
  <si>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</si>
  <si>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</si>
  <si>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</si>
  <si>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</si>
  <si>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</si>
  <si>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</si>
  <si>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</si>
  <si>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</si>
  <si>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</si>
  <si>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</si>
  <si>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</si>
  <si>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</si>
  <si>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</si>
  <si>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</si>
  <si>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</si>
  <si>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</si>
  <si>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</si>
  <si>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</si>
  <si>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</si>
  <si>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</si>
  <si>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</si>
  <si>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</si>
  <si>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</si>
  <si>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</si>
  <si>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</si>
  <si>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</si>
  <si>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</si>
  <si>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</si>
  <si>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</si>
  <si>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</si>
  <si>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</si>
  <si>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</si>
  <si>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</si>
  <si>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</si>
  <si>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</si>
  <si>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</si>
  <si>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</si>
  <si>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</si>
  <si>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</si>
  <si>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</si>
  <si>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</si>
  <si>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</si>
  <si>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</si>
  <si>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</si>
  <si>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</si>
  <si>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</si>
  <si>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</si>
  <si>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</si>
  <si>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</si>
  <si>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</si>
  <si>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</si>
  <si>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</si>
  <si>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</si>
  <si>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</si>
  <si>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</si>
  <si>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</si>
  <si>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</si>
  <si>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</si>
  <si>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</si>
  <si>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</si>
  <si>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</si>
  <si>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</si>
  <si>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</si>
  <si>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</si>
  <si>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</si>
  <si>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</si>
  <si>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</si>
  <si>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</si>
  <si>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</si>
  <si>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</si>
  <si>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</si>
  <si>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</si>
  <si>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</si>
  <si>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</si>
  <si>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</si>
  <si>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</si>
  <si>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</si>
  <si>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</si>
  <si>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</si>
  <si>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</si>
  <si>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</si>
  <si>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</si>
  <si>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</si>
  <si>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</si>
  <si>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</si>
  <si>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</si>
  <si>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</si>
  <si>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</si>
  <si>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</si>
  <si>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</si>
  <si>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</si>
  <si>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</si>
  <si>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</si>
  <si>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</si>
  <si>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</si>
  <si>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</si>
  <si>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</si>
  <si>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</si>
  <si>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</si>
  <si>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</si>
  <si>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</si>
  <si>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</si>
  <si>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</si>
  <si>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</si>
  <si>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</si>
  <si>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</si>
  <si>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</si>
  <si>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</si>
  <si>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</si>
  <si>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</si>
  <si>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</si>
  <si>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</si>
  <si>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</si>
  <si>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</si>
  <si>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</si>
  <si>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</si>
  <si>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</si>
  <si>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</si>
  <si>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</si>
  <si>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</si>
  <si>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</si>
  <si>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</si>
  <si>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</si>
  <si>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</si>
  <si>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</si>
  <si>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</si>
  <si>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</si>
  <si>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</si>
  <si>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</si>
  <si>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</si>
  <si>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</si>
  <si>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</si>
  <si>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</si>
  <si>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</si>
  <si>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</si>
  <si>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</si>
  <si>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</si>
  <si>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</si>
  <si>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</si>
  <si>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</si>
  <si>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</si>
  <si>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</si>
  <si>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</si>
  <si>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</si>
  <si>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</si>
  <si>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</si>
  <si>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</si>
  <si>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</si>
  <si>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</si>
  <si>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</si>
  <si>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</si>
  <si>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</si>
  <si>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</si>
  <si>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</si>
  <si>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</si>
  <si>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</si>
  <si>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</si>
  <si>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</si>
  <si>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</si>
  <si>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</si>
  <si>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</si>
  <si>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</si>
  <si>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</si>
  <si>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</si>
  <si>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</si>
  <si>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</si>
  <si>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</si>
  <si>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</si>
  <si>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</si>
  <si>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</si>
  <si>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</si>
  <si>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</si>
  <si>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</si>
  <si>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</si>
  <si>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</si>
  <si>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</si>
  <si>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</si>
  <si>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</si>
  <si>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</si>
  <si>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</si>
  <si>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</si>
  <si>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</si>
  <si>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</si>
  <si>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</si>
  <si>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</si>
  <si>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</si>
  <si>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</si>
  <si>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</si>
  <si>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</si>
  <si>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</si>
  <si>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</si>
  <si>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</si>
  <si>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</si>
  <si>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</si>
  <si>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</si>
  <si>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</si>
  <si>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</si>
  <si>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</si>
  <si>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</si>
  <si>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</si>
  <si>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</si>
  <si>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</si>
  <si>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</si>
  <si>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</si>
  <si>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</si>
  <si>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</si>
  <si>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</si>
  <si>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</si>
  <si>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</si>
  <si>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</si>
  <si>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</si>
  <si>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</si>
  <si>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</si>
  <si>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</si>
  <si>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</si>
  <si>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</si>
  <si>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</si>
  <si>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</si>
  <si>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</si>
  <si>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</si>
  <si>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</si>
  <si>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</si>
  <si>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</si>
  <si>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</si>
  <si>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</si>
  <si>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</si>
  <si>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</si>
  <si>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</si>
  <si>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</si>
  <si>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</si>
  <si>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</si>
  <si>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</si>
  <si>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</si>
  <si>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</si>
  <si>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</si>
  <si>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</si>
  <si>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</si>
  <si>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</si>
  <si>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</si>
  <si>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</si>
  <si>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</si>
  <si>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</si>
  <si>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</si>
  <si>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</si>
  <si>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</si>
  <si>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</si>
  <si>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</si>
  <si>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</si>
  <si>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</si>
  <si>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</si>
  <si>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</si>
  <si>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</si>
  <si>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</si>
  <si>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</si>
  <si>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</si>
  <si>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</si>
  <si>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</si>
  <si>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</si>
  <si>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</si>
  <si>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</si>
  <si>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</si>
  <si>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</si>
  <si>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</si>
  <si>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</si>
  <si>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</si>
  <si>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</si>
  <si>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</si>
  <si>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</si>
  <si>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</si>
  <si>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</si>
  <si>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</si>
  <si>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</si>
  <si>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</si>
  <si>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</si>
  <si>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</si>
  <si>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</si>
  <si>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</si>
  <si>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</si>
  <si>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</si>
  <si>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</si>
  <si>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</si>
  <si>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</si>
  <si>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</si>
  <si>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</si>
  <si>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</si>
  <si>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</si>
  <si>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</si>
  <si>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</si>
  <si>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</si>
  <si>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</si>
  <si>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</si>
  <si>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</si>
  <si>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</si>
  <si>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</si>
  <si>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</si>
  <si>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</si>
  <si>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</si>
  <si>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</si>
  <si>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</si>
  <si>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</si>
  <si>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</si>
  <si>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</si>
  <si>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</si>
  <si>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</si>
  <si>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</si>
  <si>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</si>
  <si>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</si>
  <si>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</si>
  <si>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</si>
  <si>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</si>
  <si>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</si>
  <si>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</si>
  <si>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</si>
  <si>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</si>
  <si>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</si>
  <si>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</si>
  <si>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</si>
  <si>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</si>
  <si>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</si>
  <si>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</si>
  <si>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</si>
  <si>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</si>
  <si>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</si>
  <si>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</si>
  <si>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</si>
  <si>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</si>
  <si>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</si>
  <si>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</si>
  <si>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</si>
  <si>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</si>
  <si>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</si>
  <si>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</si>
  <si>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</si>
  <si>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</si>
  <si>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</si>
  <si>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</si>
  <si>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</si>
  <si>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</si>
  <si>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</si>
  <si>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</si>
  <si>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</si>
  <si>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</si>
  <si>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</si>
  <si>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</si>
  <si>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</si>
  <si>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</si>
  <si>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</si>
  <si>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</si>
  <si>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</si>
  <si>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</si>
  <si>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</si>
  <si>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</si>
  <si>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</si>
  <si>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</si>
  <si>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</si>
  <si>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</si>
  <si>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</si>
  <si>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</si>
  <si>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</si>
  <si>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</si>
  <si>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</si>
  <si>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</si>
  <si>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</si>
  <si>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</si>
  <si>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</si>
  <si>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</si>
  <si>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</si>
  <si>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</si>
  <si>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</si>
  <si>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</si>
  <si>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</si>
  <si>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</si>
  <si>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</si>
  <si>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</si>
  <si>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</si>
  <si>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</si>
  <si>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</si>
  <si>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</si>
  <si>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</si>
  <si>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</si>
  <si>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</si>
  <si>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</si>
  <si>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</si>
  <si>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</si>
  <si>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</si>
  <si>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</si>
  <si>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</si>
  <si>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</si>
  <si>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</si>
  <si>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</si>
  <si>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</si>
  <si>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</si>
  <si>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</si>
  <si>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</si>
  <si>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</si>
  <si>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</si>
  <si>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</si>
  <si>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</si>
  <si>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</si>
  <si>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</si>
  <si>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</si>
  <si>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</si>
  <si>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</si>
  <si>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</si>
  <si>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</si>
  <si>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</si>
  <si>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</si>
  <si>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</si>
  <si>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2021-27-10001075</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</si>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</sst>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N179" sqref="N17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2705</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657</v>
      </c>
      <c r="K20" s="151">
        <v>425987760</v>
      </c>
      <c r="L20" s="152"/>
      <c r="M20" s="152">
        <v>44561</v>
      </c>
      <c r="N20" s="135">
        <f>+(M20-L20)/30</f>
        <v>1485.3666666666666</v>
      </c>
      <c r="O20" s="138"/>
      <c r="U20" s="134"/>
      <c r="V20" s="105">
        <f ca="1">NOW()</f>
        <v>44189.348430555554</v>
      </c>
      <c r="W20" s="105">
        <f ca="1">NOW()</f>
        <v>44189.348430555554</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2706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2677</v>
      </c>
      <c r="E48" s="145">
        <v>42744</v>
      </c>
      <c r="F48" s="145">
        <v>43312</v>
      </c>
      <c r="G48" s="159">
        <f>IF(AND(E48&lt;&gt;"",F48&lt;&gt;""),((F48-E48)/30),"")</f>
        <v>18.933333333333334</v>
      </c>
      <c r="H48" s="114" t="s">
        <v>2682</v>
      </c>
      <c r="I48" s="113" t="s">
        <v>628</v>
      </c>
      <c r="J48" s="113" t="s">
        <v>656</v>
      </c>
      <c r="K48" s="116">
        <v>380000000</v>
      </c>
      <c r="L48" s="115" t="s">
        <v>1148</v>
      </c>
      <c r="M48" s="117">
        <v>1</v>
      </c>
      <c r="N48" s="115" t="s">
        <v>2634</v>
      </c>
      <c r="O48" s="115" t="s">
        <v>2678</v>
      </c>
      <c r="P48" s="78"/>
    </row>
    <row r="49" spans="1:16" s="6" customFormat="1" ht="24.75" customHeight="1" x14ac:dyDescent="0.35">
      <c r="A49" s="143">
        <v>2</v>
      </c>
      <c r="B49" s="111" t="s">
        <v>2679</v>
      </c>
      <c r="C49" s="112" t="s">
        <v>31</v>
      </c>
      <c r="D49" s="110" t="s">
        <v>2680</v>
      </c>
      <c r="E49" s="145">
        <v>43313</v>
      </c>
      <c r="F49" s="145">
        <v>43461</v>
      </c>
      <c r="G49" s="159">
        <f t="shared" ref="G49:G50" si="2">IF(AND(E49&lt;&gt;"",F49&lt;&gt;""),((F49-E49)/30),"")</f>
        <v>4.9333333333333336</v>
      </c>
      <c r="H49" s="114" t="s">
        <v>2681</v>
      </c>
      <c r="I49" s="113" t="s">
        <v>628</v>
      </c>
      <c r="J49" s="113" t="s">
        <v>650</v>
      </c>
      <c r="K49" s="116">
        <v>132000432</v>
      </c>
      <c r="L49" s="115" t="s">
        <v>1148</v>
      </c>
      <c r="M49" s="117">
        <v>1</v>
      </c>
      <c r="N49" s="115" t="s">
        <v>2634</v>
      </c>
      <c r="O49" s="115" t="s">
        <v>2678</v>
      </c>
      <c r="P49" s="78"/>
    </row>
    <row r="50" spans="1:16" s="6" customFormat="1" ht="24.75" customHeight="1" x14ac:dyDescent="0.35">
      <c r="A50" s="143">
        <v>3</v>
      </c>
      <c r="B50" s="111" t="s">
        <v>2683</v>
      </c>
      <c r="C50" s="112" t="s">
        <v>32</v>
      </c>
      <c r="D50" s="110" t="s">
        <v>2684</v>
      </c>
      <c r="E50" s="145">
        <v>41654</v>
      </c>
      <c r="F50" s="145">
        <v>42719</v>
      </c>
      <c r="G50" s="159">
        <f t="shared" si="2"/>
        <v>35.5</v>
      </c>
      <c r="H50" s="119" t="s">
        <v>2685</v>
      </c>
      <c r="I50" s="113" t="s">
        <v>628</v>
      </c>
      <c r="J50" s="113" t="s">
        <v>631</v>
      </c>
      <c r="K50" s="116">
        <v>855000000</v>
      </c>
      <c r="L50" s="115" t="s">
        <v>2686</v>
      </c>
      <c r="M50" s="117">
        <v>1</v>
      </c>
      <c r="N50" s="115" t="s">
        <v>2634</v>
      </c>
      <c r="O50" s="115" t="s">
        <v>2678</v>
      </c>
      <c r="P50" s="78"/>
    </row>
    <row r="51" spans="1:16" s="6" customFormat="1" ht="24.75" customHeight="1" outlineLevel="1" x14ac:dyDescent="0.35">
      <c r="A51" s="143">
        <v>4</v>
      </c>
      <c r="B51" s="111" t="s">
        <v>2687</v>
      </c>
      <c r="C51" s="112" t="s">
        <v>31</v>
      </c>
      <c r="D51" s="110" t="s">
        <v>2688</v>
      </c>
      <c r="E51" s="145">
        <v>41672</v>
      </c>
      <c r="F51" s="145">
        <v>42004</v>
      </c>
      <c r="G51" s="159">
        <f t="shared" ref="G51:G107" si="3">IF(AND(E51&lt;&gt;"",F51&lt;&gt;""),((F51-E51)/30),"")</f>
        <v>11.066666666666666</v>
      </c>
      <c r="H51" s="114" t="s">
        <v>2689</v>
      </c>
      <c r="I51" s="113" t="s">
        <v>628</v>
      </c>
      <c r="J51" s="113" t="s">
        <v>656</v>
      </c>
      <c r="K51" s="116">
        <v>44000000</v>
      </c>
      <c r="L51" s="115" t="s">
        <v>1148</v>
      </c>
      <c r="M51" s="117">
        <v>1</v>
      </c>
      <c r="N51" s="115" t="s">
        <v>2634</v>
      </c>
      <c r="O51" s="115" t="s">
        <v>2678</v>
      </c>
      <c r="P51" s="78"/>
    </row>
    <row r="52" spans="1:16" s="7" customFormat="1" ht="24.75" customHeight="1" outlineLevel="1" x14ac:dyDescent="0.35">
      <c r="A52" s="144">
        <v>5</v>
      </c>
      <c r="B52" s="111" t="s">
        <v>2690</v>
      </c>
      <c r="C52" s="112" t="s">
        <v>31</v>
      </c>
      <c r="D52" s="110" t="s">
        <v>2691</v>
      </c>
      <c r="E52" s="145">
        <v>43417</v>
      </c>
      <c r="F52" s="145">
        <v>43450</v>
      </c>
      <c r="G52" s="159">
        <f t="shared" si="3"/>
        <v>1.1000000000000001</v>
      </c>
      <c r="H52" s="119" t="s">
        <v>2692</v>
      </c>
      <c r="I52" s="113" t="s">
        <v>628</v>
      </c>
      <c r="J52" s="113" t="s">
        <v>656</v>
      </c>
      <c r="K52" s="116">
        <v>11694000</v>
      </c>
      <c r="L52" s="115" t="s">
        <v>1148</v>
      </c>
      <c r="M52" s="117">
        <v>1</v>
      </c>
      <c r="N52" s="115" t="s">
        <v>2634</v>
      </c>
      <c r="O52" s="115" t="s">
        <v>2678</v>
      </c>
      <c r="P52" s="79"/>
    </row>
    <row r="53" spans="1:16" s="7" customFormat="1" ht="24.75" customHeight="1" outlineLevel="1" x14ac:dyDescent="0.35">
      <c r="A53" s="144">
        <v>6</v>
      </c>
      <c r="B53" s="111" t="s">
        <v>2693</v>
      </c>
      <c r="C53" s="112" t="s">
        <v>31</v>
      </c>
      <c r="D53" s="110" t="s">
        <v>2694</v>
      </c>
      <c r="E53" s="145">
        <v>43922</v>
      </c>
      <c r="F53" s="145">
        <v>44165</v>
      </c>
      <c r="G53" s="159">
        <f t="shared" si="3"/>
        <v>8.1</v>
      </c>
      <c r="H53" s="119" t="s">
        <v>2695</v>
      </c>
      <c r="I53" s="113" t="s">
        <v>628</v>
      </c>
      <c r="J53" s="113" t="s">
        <v>630</v>
      </c>
      <c r="K53" s="116">
        <v>2815515572</v>
      </c>
      <c r="L53" s="115" t="s">
        <v>1148</v>
      </c>
      <c r="M53" s="117">
        <v>1</v>
      </c>
      <c r="N53" s="115" t="s">
        <v>2634</v>
      </c>
      <c r="O53" s="115" t="s">
        <v>2686</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2696</v>
      </c>
      <c r="E114" s="145">
        <v>43891</v>
      </c>
      <c r="F114" s="145">
        <v>44196</v>
      </c>
      <c r="G114" s="159">
        <f>IF(AND(E114&lt;&gt;"",F114&lt;&gt;""),((F114-E114)/30),"")</f>
        <v>10.166666666666666</v>
      </c>
      <c r="H114" s="122" t="s">
        <v>2697</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2698</v>
      </c>
      <c r="E115" s="145">
        <v>43891</v>
      </c>
      <c r="F115" s="145">
        <v>44196</v>
      </c>
      <c r="G115" s="159">
        <f t="shared" ref="G115:G116" si="4">IF(AND(E115&lt;&gt;"",F115&lt;&gt;""),((F115-E115)/30),"")</f>
        <v>10.166666666666666</v>
      </c>
      <c r="H115" s="64" t="s">
        <v>2699</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0.04</v>
      </c>
      <c r="G179" s="164">
        <f>IF(F179&gt;0,SUM(E179+F179),"")</f>
        <v>0.06</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0.06</v>
      </c>
      <c r="D185" s="91" t="s">
        <v>2628</v>
      </c>
      <c r="E185" s="94">
        <f>+(C185*SUM(K20:K35))</f>
        <v>25559265.599999998</v>
      </c>
      <c r="F185" s="92"/>
      <c r="G185" s="93"/>
      <c r="H185" s="88"/>
      <c r="I185" s="90" t="s">
        <v>2627</v>
      </c>
      <c r="J185" s="165">
        <f>+SUM(M179:M183)</f>
        <v>0.04</v>
      </c>
      <c r="K185" s="235" t="s">
        <v>2628</v>
      </c>
      <c r="L185" s="235"/>
      <c r="M185" s="94">
        <f>+J185*(SUM(K20:K35))</f>
        <v>17039510.399999999</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2700</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2700</v>
      </c>
      <c r="D211" s="21"/>
      <c r="G211" s="27" t="s">
        <v>2620</v>
      </c>
      <c r="H211" s="148" t="s">
        <v>2701</v>
      </c>
      <c r="J211" s="27" t="s">
        <v>2622</v>
      </c>
      <c r="K211" s="148" t="s">
        <v>2703</v>
      </c>
      <c r="L211" s="21"/>
      <c r="M211" s="21"/>
      <c r="N211" s="21"/>
      <c r="O211" s="8"/>
    </row>
    <row r="212" spans="1:15" x14ac:dyDescent="0.35">
      <c r="A212" s="9"/>
      <c r="B212" s="27" t="s">
        <v>2619</v>
      </c>
      <c r="C212" s="147" t="s">
        <v>2700</v>
      </c>
      <c r="D212" s="21"/>
      <c r="G212" s="27" t="s">
        <v>2621</v>
      </c>
      <c r="H212" s="148" t="s">
        <v>2702</v>
      </c>
      <c r="J212" s="27" t="s">
        <v>2623</v>
      </c>
      <c r="K212" s="147" t="s">
        <v>2704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4fb10211-09fb-4e80-9f0b-184718d5d9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2020-12-24T13:22:27Z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