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lber\OneDrive\Escritorio\MANIFESTACION6\"/>
    </mc:Choice>
  </mc:AlternateContent>
  <xr:revisionPtr revIDLastSave="0" documentId="13_ncr:1_{6E9CA992-52A8-44C7-9917-D4188915B9A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<sst xmlns="http://schemas.openxmlformats.org/spreadsheetml/2006/main" count="3308" uniqueCount="2765">
  <si>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</si>
  <si>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</si>
  <si>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</si>
  <si>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</si>
  <si>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</si>
  <si>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</si>
  <si>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</si>
  <si>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</si>
  <si>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</si>
  <si>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</si>
  <si>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</si>
  <si>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</si>
  <si>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</si>
  <si>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</si>
  <si>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</si>
  <si>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</si>
  <si>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</si>
  <si>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</si>
  <si>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</si>
  <si>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</si>
  <si>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</si>
  <si>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</si>
  <si>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</si>
  <si>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</si>
  <si>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</si>
  <si>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</si>
  <si>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</si>
  <si>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</si>
  <si>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</si>
  <si>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</si>
  <si>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</si>
  <si>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</si>
  <si>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</si>
  <si>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</si>
  <si>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</si>
  <si>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</si>
  <si>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</si>
  <si>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</si>
  <si>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</si>
  <si>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</si>
  <si>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</si>
  <si>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</si>
  <si>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</si>
  <si>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</si>
  <si>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</si>
  <si>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</si>
  <si>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</si>
  <si>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</si>
  <si>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</si>
  <si>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</si>
  <si>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</si>
  <si>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</si>
  <si>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</si>
  <si>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</si>
  <si>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</si>
  <si>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</si>
  <si>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</si>
  <si>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</si>
  <si>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</si>
  <si>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</si>
  <si>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</si>
  <si>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</si>
  <si>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</si>
  <si>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</si>
  <si>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</si>
  <si>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</si>
  <si>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</si>
  <si>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</si>
  <si>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</si>
  <si>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</si>
  <si>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</si>
  <si>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</si>
  <si>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</si>
  <si>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</si>
  <si>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</si>
  <si>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</si>
  <si>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</si>
  <si>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</si>
  <si>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</si>
  <si>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</si>
  <si>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</si>
  <si>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</si>
  <si>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</si>
  <si>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</si>
  <si>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</si>
  <si>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</si>
  <si>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</si>
  <si>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</si>
  <si>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</si>
  <si>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</si>
  <si>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</si>
  <si>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</si>
  <si>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</si>
  <si>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</si>
  <si>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</si>
  <si>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</si>
  <si>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</si>
  <si>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</si>
  <si>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</si>
  <si>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</si>
  <si>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</si>
  <si>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</si>
  <si>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</si>
  <si>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</si>
  <si>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</si>
  <si>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</si>
  <si>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</si>
  <si>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</si>
  <si>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</si>
  <si>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</si>
  <si>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</si>
  <si>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</si>
  <si>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</si>
  <si>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</si>
  <si>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</si>
  <si>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</si>
  <si>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</si>
  <si>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</si>
  <si>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</si>
  <si>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</si>
  <si>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</si>
  <si>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</si>
  <si>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</si>
  <si>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</si>
  <si>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</si>
  <si>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</si>
  <si>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</si>
  <si>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</si>
  <si>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</si>
  <si>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</si>
  <si>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</si>
  <si>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</si>
  <si>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</si>
  <si>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</si>
  <si>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</si>
  <si>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</si>
  <si>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</si>
  <si>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</si>
  <si>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</si>
  <si>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</si>
  <si>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</si>
  <si>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</si>
  <si>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</si>
  <si>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</si>
  <si>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</si>
  <si>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</si>
  <si>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</si>
  <si>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</si>
  <si>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</si>
  <si>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</si>
  <si>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</si>
  <si>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</si>
  <si>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</si>
  <si>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</si>
  <si>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</si>
  <si>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</si>
  <si>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</si>
  <si>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</si>
  <si>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</si>
  <si>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</si>
  <si>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</si>
  <si>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</si>
  <si>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</si>
  <si>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</si>
  <si>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</si>
  <si>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</si>
  <si>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</si>
  <si>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</si>
  <si>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</si>
  <si>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</si>
  <si>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</si>
  <si>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</si>
  <si>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</si>
  <si>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</si>
  <si>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</si>
  <si>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</si>
  <si>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</si>
  <si>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</si>
  <si>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</si>
  <si>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</si>
  <si>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</si>
  <si>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</si>
  <si>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</si>
  <si>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</si>
  <si>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</si>
  <si>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</si>
  <si>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</si>
  <si>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</si>
  <si>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</si>
  <si>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</si>
  <si>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</si>
  <si>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</si>
  <si>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</si>
  <si>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</si>
  <si>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</si>
  <si>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</si>
  <si>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</si>
  <si>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</si>
  <si>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</si>
  <si>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</si>
  <si>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</si>
  <si>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</si>
  <si>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</si>
  <si>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</si>
  <si>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</si>
  <si>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</si>
  <si>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</si>
  <si>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</si>
  <si>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</si>
  <si>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</si>
  <si>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</si>
  <si>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</si>
  <si>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</si>
  <si>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</si>
  <si>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</si>
  <si>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</si>
  <si>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</si>
  <si>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</si>
  <si>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</si>
  <si>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</si>
  <si>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</si>
  <si>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</si>
  <si>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</si>
  <si>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</si>
  <si>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</si>
  <si>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</si>
  <si>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</si>
  <si>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</si>
  <si>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</si>
  <si>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</si>
  <si>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</si>
  <si>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</si>
  <si>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</si>
  <si>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</si>
  <si>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</si>
  <si>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</si>
  <si>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</si>
  <si>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</si>
  <si>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</si>
  <si>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</si>
  <si>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</si>
  <si>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</si>
  <si>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</si>
  <si>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</si>
  <si>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</si>
  <si>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</si>
  <si>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</si>
  <si>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</si>
  <si>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</si>
  <si>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</si>
  <si>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</si>
  <si>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</si>
  <si>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</si>
  <si>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</si>
  <si>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</si>
  <si>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</si>
  <si>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</si>
  <si>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</si>
  <si>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</si>
  <si>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</si>
  <si>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</si>
  <si>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</si>
  <si>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</si>
  <si>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</si>
  <si>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</si>
  <si>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</si>
  <si>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</si>
  <si>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</si>
  <si>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</si>
  <si>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</si>
  <si>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</si>
  <si>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</si>
  <si>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</si>
  <si>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</si>
  <si>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</si>
  <si>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</si>
  <si>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</si>
  <si>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</si>
  <si>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</si>
  <si>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</si>
  <si>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</si>
  <si>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</si>
  <si>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</si>
  <si>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</si>
  <si>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</si>
  <si>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</si>
  <si>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</si>
  <si>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</si>
  <si>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</si>
  <si>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</si>
  <si>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</si>
  <si>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</si>
  <si>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</si>
  <si>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</si>
  <si>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</si>
  <si>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</si>
  <si>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</si>
  <si>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</si>
  <si>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</si>
  <si>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</si>
  <si>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</si>
  <si>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</si>
  <si>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</si>
  <si>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</si>
  <si>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</si>
  <si>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</si>
  <si>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</si>
  <si>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</si>
  <si>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</si>
  <si>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</si>
  <si>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</si>
  <si>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</si>
  <si>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</si>
  <si>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</si>
  <si>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</si>
  <si>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</si>
  <si>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</si>
  <si>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</si>
  <si>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</si>
  <si>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</si>
  <si>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</si>
  <si>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</si>
  <si>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</si>
  <si>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</si>
  <si>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</si>
  <si>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</si>
  <si>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</si>
  <si>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</si>
  <si>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</si>
  <si>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</si>
  <si>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</si>
  <si>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</si>
  <si>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</si>
  <si>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</si>
  <si>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</si>
  <si>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</si>
  <si>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</si>
  <si>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</si>
  <si>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</si>
  <si>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</si>
  <si>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</si>
  <si>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</si>
  <si>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</si>
  <si>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</si>
  <si>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</si>
  <si>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</si>
  <si>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</si>
  <si>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</si>
  <si>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</si>
  <si>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</si>
  <si>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</si>
  <si>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</si>
  <si>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</si>
  <si>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</si>
  <si>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</si>
  <si>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</si>
  <si>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</si>
  <si>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</si>
  <si>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</si>
  <si>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</si>
  <si>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</si>
  <si>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</si>
  <si>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</si>
  <si>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</si>
  <si>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</si>
  <si>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</si>
  <si>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</si>
  <si>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</si>
  <si>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</si>
  <si>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</si>
  <si>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</si>
  <si>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</si>
  <si>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</si>
  <si>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</si>
  <si>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</si>
  <si>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</si>
  <si>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</si>
  <si>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</si>
  <si>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</si>
  <si>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</si>
  <si>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</si>
  <si>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</si>
  <si>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</si>
  <si>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</si>
  <si>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</si>
  <si>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</si>
  <si>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</si>
  <si>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</si>
  <si>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</si>
  <si>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</si>
  <si>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</si>
  <si>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</si>
  <si>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</si>
  <si>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</si>
  <si>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</si>
  <si>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</si>
  <si>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</si>
  <si>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</si>
  <si>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</si>
  <si>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</si>
  <si>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</si>
  <si>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</si>
  <si>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</si>
  <si>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</si>
  <si>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</si>
  <si>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</si>
  <si>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</si>
  <si>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</si>
  <si>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</si>
  <si>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</si>
  <si>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</si>
  <si>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</si>
  <si>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</si>
  <si>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</si>
  <si>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</si>
  <si>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</si>
  <si>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</si>
  <si>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</si>
  <si>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</si>
  <si>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</si>
  <si>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</si>
  <si>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</si>
  <si>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</si>
  <si>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</si>
  <si>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</si>
  <si>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</si>
  <si>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</si>
  <si>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</si>
  <si>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</si>
  <si>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</si>
  <si>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</si>
  <si>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</si>
  <si>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</si>
  <si>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</si>
  <si>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</si>
  <si>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</si>
  <si>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</si>
  <si>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</si>
  <si>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</si>
  <si>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</si>
  <si>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</si>
  <si>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</si>
  <si>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</si>
  <si>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</si>
  <si>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</si>
  <si>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</si>
  <si>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</si>
  <si>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</si>
  <si>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</si>
  <si>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</si>
  <si>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</si>
  <si>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</si>
  <si>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</si>
  <si>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</si>
  <si>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</si>
  <si>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</si>
  <si>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</si>
  <si>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</si>
  <si>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</si>
  <si>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</si>
  <si>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</si>
  <si>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</si>
  <si>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</si>
  <si>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</si>
  <si>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</si>
  <si>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</si>
  <si>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</si>
  <si>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</si>
  <si>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</si>
  <si>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</si>
  <si>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</si>
  <si>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</si>
  <si>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</si>
  <si>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</si>
  <si>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</si>
  <si>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</si>
  <si>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</si>
  <si>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</si>
  <si>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</si>
  <si>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</si>
  <si>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</si>
  <si>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</si>
  <si>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</si>
  <si>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</si>
  <si>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</si>
  <si>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</si>
  <si>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</si>
  <si>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</si>
  <si>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</si>
  <si>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</si>
  <si>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</si>
  <si>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</si>
  <si>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</si>
  <si>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</si>
  <si>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</si>
  <si>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</si>
  <si>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</si>
  <si>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</si>
  <si>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</si>
  <si>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</si>
  <si>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</si>
  <si>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</si>
  <si>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</si>
  <si>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</si>
  <si>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</si>
  <si>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</si>
  <si>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</si>
  <si>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</si>
  <si>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</si>
  <si>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</si>
  <si>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</si>
  <si>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</si>
  <si>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</si>
  <si>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</si>
  <si>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</si>
  <si>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</si>
  <si>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</si>
  <si>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</si>
  <si>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</si>
  <si>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</si>
  <si>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</si>
  <si>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</si>
  <si>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</si>
  <si>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</si>
  <si>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</si>
  <si>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</si>
  <si>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</si>
  <si>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</si>
  <si>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</si>
  <si>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</si>
  <si>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</si>
  <si>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</si>
  <si>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</si>
  <si>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</si>
  <si>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</si>
  <si>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</si>
  <si>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</si>
  <si>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</si>
  <si>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</si>
  <si>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</si>
  <si>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</si>
  <si>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</si>
  <si>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</si>
  <si>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</si>
  <si>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</si>
  <si>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</si>
  <si>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</si>
  <si>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</si>
  <si>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</si>
  <si>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</si>
  <si>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</si>
  <si>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</si>
  <si>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</si>
  <si>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</si>
  <si>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</si>
  <si>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</si>
  <si>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</si>
  <si>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</si>
  <si>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</si>
  <si>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</si>
  <si>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</si>
  <si>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</si>
  <si>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</si>
  <si>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</si>
  <si>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</si>
  <si>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</si>
  <si>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</si>
  <si>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</si>
  <si>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</si>
  <si>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</si>
  <si>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</si>
  <si>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</si>
  <si>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</si>
  <si>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</si>
  <si>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</si>
  <si>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</si>
  <si>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</si>
  <si>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</si>
  <si>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</si>
  <si>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</si>
  <si>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</si>
  <si>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</si>
  <si>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</si>
  <si>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</si>
  <si>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</si>
  <si>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</si>
  <si>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</si>
  <si>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</si>
  <si>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</si>
  <si>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</si>
  <si>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</si>
  <si>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</si>
  <si>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</si>
  <si>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</si>
  <si>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</si>
  <si>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</si>
  <si>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</si>
  <si>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</si>
  <si>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</si>
  <si>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</si>
  <si>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</si>
  <si>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</si>
  <si>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</si>
  <si>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</si>
  <si>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</si>
  <si>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</si>
  <si>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</si>
  <si>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</si>
  <si>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</si>
  <si>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</si>
  <si>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</si>
  <si>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</si>
  <si>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</si>
  <si>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</si>
  <si>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</si>
  <si>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</si>
  <si>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</si>
  <si>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</si>
  <si>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</si>
  <si>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</si>
  <si>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</si>
  <si>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</si>
  <si>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</si>
  <si>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</si>
  <si>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</si>
  <si>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</si>
  <si>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</si>
  <si>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</si>
  <si>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</si>
  <si>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</si>
  <si>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</si>
  <si>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</si>
  <si>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</si>
  <si>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</si>
  <si>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</si>
  <si>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</si>
  <si>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</si>
  <si>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</si>
  <si>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</si>
  <si>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</si>
  <si>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</si>
  <si>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</si>
  <si>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</si>
  <si>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</si>
  <si>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</si>
  <si>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</si>
  <si>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</si>
  <si>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</si>
  <si>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</si>
  <si>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</si>
  <si>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</si>
  <si>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</si>
  <si>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</si>
  <si>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</si>
  <si>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</si>
  <si>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</si>
  <si>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</si>
  <si>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</si>
  <si>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</si>
  <si>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</si>
  <si>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</si>
  <si>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</si>
  <si>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</si>
  <si>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</si>
  <si>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</si>
  <si>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</si>
  <si>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</si>
  <si>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</si>
  <si>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</si>
  <si>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</si>
  <si>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</si>
  <si>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</si>
  <si>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</si>
  <si>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</si>
  <si>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</si>
  <si>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</si>
  <si>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</si>
  <si>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</si>
  <si>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</si>
  <si>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</si>
  <si>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</si>
  <si>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</si>
  <si>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</si>
  <si>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</si>
  <si>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</si>
  <si>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</si>
  <si>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</si>
  <si>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</si>
  <si>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</si>
  <si>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</si>
  <si>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</si>
  <si>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</si>
  <si>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</si>
  <si>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</si>
  <si>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</si>
  <si>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</si>
  <si>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</si>
  <si>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</si>
  <si>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</si>
  <si>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</si>
  <si>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</si>
  <si>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</si>
  <si>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</si>
  <si>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</si>
  <si>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</si>
  <si>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</si>
  <si>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</si>
  <si>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</si>
  <si>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</si>
  <si>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</si>
  <si>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</si>
  <si>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</si>
  <si>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</si>
  <si>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</si>
  <si>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</si>
  <si>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</si>
  <si>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</si>
  <si>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</si>
  <si>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</si>
  <si>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</si>
  <si>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</si>
  <si>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</si>
  <si>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</si>
  <si>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</si>
  <si>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</si>
  <si>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</si>
  <si>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</si>
  <si>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</si>
  <si>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</si>
  <si>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</si>
  <si>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</si>
  <si>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</si>
  <si>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</si>
  <si>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</si>
  <si>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</si>
  <si>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</si>
  <si>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</si>
  <si>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</si>
  <si>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</si>
  <si>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</si>
  <si>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</si>
  <si>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</si>
  <si>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</si>
  <si>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</si>
  <si>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</si>
  <si>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</si>
  <si>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</si>
  <si>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</si>
  <si>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</si>
  <si>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</si>
  <si>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</si>
  <si>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</si>
  <si>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</si>
  <si>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</si>
  <si>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</si>
  <si>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</si>
  <si>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</si>
  <si>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</si>
  <si>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</si>
  <si>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</si>
  <si>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</si>
  <si>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</si>
  <si>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</si>
  <si>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</si>
  <si>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</si>
  <si>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</si>
  <si>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</si>
  <si>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</si>
  <si>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</si>
  <si>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</si>
  <si>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</si>
  <si>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</si>
  <si>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</si>
  <si>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</si>
  <si>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</si>
  <si>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</si>
  <si>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</si>
  <si>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</si>
  <si>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</si>
  <si>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</si>
  <si>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</si>
  <si>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</si>
  <si>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</si>
  <si>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</si>
  <si>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</si>
  <si>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</si>
  <si>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</si>
  <si>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</si>
  <si>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</si>
  <si>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</si>
  <si>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</si>
  <si>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</si>
  <si>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</si>
  <si>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</si>
  <si>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</si>
  <si>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</si>
  <si>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</si>
  <si>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</si>
  <si>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</si>
  <si>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</si>
  <si>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</si>
  <si>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</si>
  <si>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</si>
  <si>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</si>
  <si>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</si>
  <si>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</si>
  <si>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</si>
  <si>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</si>
  <si>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</si>
  <si>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</si>
  <si>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</si>
  <si>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</si>
  <si>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</si>
  <si>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</si>
  <si>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</si>
  <si>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</si>
  <si>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</si>
  <si>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</si>
  <si>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</si>
  <si>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</si>
  <si>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</si>
  <si>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</si>
  <si>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</si>
  <si>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</si>
  <si>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</si>
  <si>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</si>
  <si>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</si>
  <si>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</si>
  <si>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</si>
  <si>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</si>
  <si>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</si>
  <si>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</si>
  <si>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</si>
  <si>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</si>
  <si>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</si>
  <si>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</si>
  <si>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</si>
  <si>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</si>
  <si>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</si>
  <si>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</si>
  <si>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</si>
  <si>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</si>
  <si>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</si>
  <si>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</si>
  <si>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</si>
  <si>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</si>
  <si>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</si>
  <si>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</si>
  <si>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</si>
  <si>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</si>
  <si>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</si>
  <si>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</si>
  <si>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</si>
  <si>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</si>
  <si>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</si>
  <si>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</si>
  <si>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</si>
  <si>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</si>
  <si>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</si>
  <si>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</si>
  <si>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</si>
  <si>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</si>
  <si>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</si>
  <si>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</si>
  <si>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</si>
  <si>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</si>
  <si>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</si>
  <si>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</si>
  <si>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</si>
  <si>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</si>
  <si>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</si>
  <si>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</si>
  <si>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</si>
  <si>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</si>
  <si>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</si>
  <si>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</si>
  <si>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</si>
  <si>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</si>
  <si>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</si>
  <si>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</si>
  <si>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</si>
  <si>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</si>
  <si>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</si>
  <si>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</si>
  <si>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</si>
  <si>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</si>
  <si>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</si>
  <si>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</si>
  <si>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</si>
  <si>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</si>
  <si>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</si>
  <si>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</si>
  <si>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</si>
  <si>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</si>
  <si>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</si>
  <si>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</si>
  <si>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</si>
  <si>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</si>
  <si>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</si>
  <si>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</si>
  <si>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</si>
  <si>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</si>
  <si>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</si>
  <si>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</si>
  <si>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</si>
  <si>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</si>
  <si>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</si>
  <si>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</si>
  <si>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</si>
  <si>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</si>
  <si>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</si>
  <si>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</si>
  <si>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</si>
  <si>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</si>
  <si>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</si>
  <si>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</si>
  <si>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</si>
  <si>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</si>
  <si>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</si>
  <si>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</si>
  <si>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</si>
  <si>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</si>
  <si>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</si>
  <si>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</si>
  <si>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</si>
  <si>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</si>
  <si>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</si>
  <si>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</si>
  <si>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</si>
  <si>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</si>
  <si>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</si>
  <si>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</si>
  <si>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</si>
  <si>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</si>
  <si>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</si>
  <si>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</si>
  <si>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</si>
  <si>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</si>
  <si>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</si>
  <si>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</si>
  <si>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</si>
  <si>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</si>
  <si>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</si>
  <si>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</si>
  <si>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</si>
  <si>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</si>
  <si>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</si>
  <si>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</si>
  <si>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</si>
  <si>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</si>
  <si>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</si>
  <si>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</si>
  <si>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</si>
  <si>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</si>
  <si>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</si>
  <si>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</si>
  <si>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</si>
  <si>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</si>
  <si>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</si>
  <si>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</si>
  <si>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</si>
  <si>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</si>
  <si>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</si>
  <si>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</si>
  <si>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</si>
  <si>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</si>
  <si>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</si>
  <si>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</si>
  <si>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</si>
  <si>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</si>
  <si>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</si>
  <si>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</si>
  <si>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</si>
  <si>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</si>
  <si>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</si>
  <si>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</si>
  <si>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</si>
  <si>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</si>
  <si>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</si>
  <si>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</si>
  <si>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</si>
  <si>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</si>
  <si>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</si>
  <si>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</si>
  <si>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</si>
  <si>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</si>
  <si>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</si>
  <si>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</si>
  <si>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</si>
  <si>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</si>
  <si>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</si>
  <si>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</si>
  <si>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</si>
  <si>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</si>
  <si>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</si>
  <si>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</si>
  <si>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</si>
  <si>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</si>
  <si>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</si>
  <si>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</si>
  <si>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</si>
  <si>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</si>
  <si>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</si>
  <si>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</si>
  <si>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</si>
  <si>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</si>
  <si>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</si>
  <si>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</si>
  <si>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</si>
  <si>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</si>
  <si>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</si>
  <si>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</si>
  <si>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</si>
  <si>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</si>
  <si>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</si>
  <si>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</si>
  <si>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</si>
  <si>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</si>
  <si>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</si>
  <si>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</si>
  <si>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</si>
  <si>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</si>
  <si>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</si>
  <si>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</si>
  <si>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</si>
  <si>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</si>
  <si>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</si>
  <si>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</si>
  <si>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</si>
  <si>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</si>
  <si>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</si>
  <si>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</si>
  <si>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</si>
  <si>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</si>
  <si>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</si>
  <si>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</si>
  <si>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</si>
  <si>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</si>
  <si>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</si>
  <si>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</si>
  <si>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</si>
  <si>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</si>
  <si>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</si>
  <si>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</si>
  <si>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</si>
  <si>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</si>
  <si>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</si>
  <si>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</si>
  <si>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</si>
  <si>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</si>
  <si>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</si>
  <si>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</si>
  <si>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</si>
  <si>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</si>
  <si>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</si>
  <si>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</si>
  <si>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</si>
  <si>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</si>
  <si>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</si>
  <si>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</si>
  <si>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</si>
  <si>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</si>
  <si>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</si>
  <si>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</si>
  <si>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</si>
  <si>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</si>
  <si>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</si>
  <si>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</si>
  <si>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</si>
  <si>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</si>
  <si>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</si>
  <si>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</si>
  <si>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</si>
  <si>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</si>
  <si>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</si>
  <si>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</si>
  <si>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</si>
  <si>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</si>
  <si>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</si>
  <si>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</si>
  <si>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</si>
  <si>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</si>
  <si>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</si>
  <si>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</si>
  <si>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</si>
  <si>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</si>
  <si>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</si>
  <si>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</si>
  <si>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</si>
  <si>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</si>
  <si>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</si>
  <si>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</si>
  <si>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</si>
  <si>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</si>
  <si>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</si>
  <si>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</si>
  <si>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</si>
  <si>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</si>
  <si>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</si>
  <si>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</si>
  <si>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</si>
  <si>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</si>
  <si>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</si>
  <si>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</si>
  <si>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</si>
  <si>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</si>
  <si>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</si>
  <si>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</si>
  <si>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</si>
  <si>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</si>
  <si>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</si>
  <si>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</si>
  <si>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</si>
  <si>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</si>
  <si>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</si>
  <si>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</si>
  <si>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</si>
  <si>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</si>
  <si>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</si>
  <si>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</si>
  <si>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</si>
  <si>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</si>
  <si>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</si>
  <si>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</si>
  <si>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</si>
  <si>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</si>
  <si>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</si>
  <si>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</si>
  <si>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</si>
  <si>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</si>
  <si>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</si>
  <si>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</si>
  <si>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</si>
  <si>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</si>
  <si>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</si>
  <si>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</si>
  <si>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</si>
  <si>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</si>
  <si>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</si>
  <si>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</si>
  <si>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</si>
  <si>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</si>
  <si>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</si>
  <si>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</si>
  <si>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</si>
  <si>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</si>
  <si>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</si>
  <si>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</si>
  <si>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</si>
  <si>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</si>
  <si>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</si>
  <si>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</si>
  <si>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</si>
  <si>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</si>
  <si>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</si>
  <si>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</si>
  <si>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</si>
  <si>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</si>
  <si>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</si>
  <si>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</si>
  <si>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</si>
  <si>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</si>
  <si>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</si>
  <si>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</si>
  <si>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</si>
  <si>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</si>
  <si>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</si>
  <si>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</si>
  <si>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</si>
  <si>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</si>
  <si>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</si>
  <si>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</si>
  <si>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</si>
  <si>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</si>
  <si>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</si>
  <si>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</si>
  <si>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</si>
  <si>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</si>
  <si>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</si>
  <si>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</si>
  <si>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</si>
  <si>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</si>
  <si>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</si>
  <si>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</si>
  <si>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</si>
  <si>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</si>
  <si>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</si>
  <si>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</si>
  <si>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</si>
  <si>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</si>
  <si>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</si>
  <si>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</si>
  <si>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</si>
  <si>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</si>
  <si>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</si>
  <si>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</si>
  <si>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</si>
  <si>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</si>
  <si>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</si>
  <si>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</si>
  <si>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</si>
  <si>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</si>
  <si>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</si>
  <si>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</si>
  <si>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</si>
  <si>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</si>
  <si>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</si>
  <si>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</si>
  <si>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</si>
  <si>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</si>
  <si>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</si>
  <si>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</si>
  <si>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</si>
  <si>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</si>
  <si>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</si>
  <si>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</si>
  <si>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</si>
  <si>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</si>
  <si>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</si>
  <si>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</si>
  <si>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</si>
  <si>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</si>
  <si>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</si>
  <si>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</si>
  <si>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</si>
  <si>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</si>
  <si>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</si>
  <si>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</si>
  <si>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</si>
  <si>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</si>
  <si>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</si>
  <si>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</si>
  <si>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</si>
  <si>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</si>
  <si>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</si>
  <si>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</si>
  <si>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</si>
  <si>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</si>
  <si>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</si>
  <si>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</si>
  <si>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</si>
  <si>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</si>
  <si>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</si>
  <si>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</si>
  <si>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</si>
  <si>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</si>
  <si>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</si>
  <si>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</si>
  <si>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</si>
  <si>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</si>
  <si>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</si>
  <si>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</si>
  <si>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</si>
  <si>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</si>
  <si>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</si>
  <si>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</si>
  <si>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</si>
  <si>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</si>
  <si>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</si>
  <si>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</si>
  <si>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</si>
  <si>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</si>
  <si>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</si>
  <si>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</si>
  <si>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</si>
  <si>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</si>
  <si>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</si>
  <si>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</si>
  <si>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</si>
  <si>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</si>
  <si>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</si>
  <si>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</si>
  <si>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</si>
  <si>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</si>
  <si>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</si>
  <si>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</si>
  <si>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</si>
  <si>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</si>
  <si>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</si>
  <si>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</si>
  <si>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</si>
  <si>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</si>
  <si>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</si>
  <si>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</si>
  <si>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</si>
  <si>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</si>
  <si>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</si>
  <si>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</si>
  <si>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</si>
  <si>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</si>
  <si>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</si>
  <si>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</si>
  <si>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</si>
  <si>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</si>
  <si>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</si>
  <si>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</si>
  <si>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</si>
  <si>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</si>
  <si>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</si>
  <si>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</si>
  <si>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</si>
  <si>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</si>
  <si>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</si>
  <si>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</si>
  <si>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</si>
  <si>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</si>
  <si>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</si>
  <si>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</si>
  <si>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</si>
  <si>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</si>
  <si>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</si>
  <si>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</si>
  <si>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</si>
  <si>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</si>
  <si>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</si>
  <si>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</si>
  <si>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</si>
  <si>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</si>
  <si>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</si>
  <si>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</si>
  <si>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</si>
  <si>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</si>
  <si>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</si>
  <si>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</si>
  <si>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</si>
  <si>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</si>
  <si>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</si>
  <si>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</si>
  <si>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</si>
  <si>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</si>
  <si>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</si>
  <si>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</si>
  <si>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</si>
  <si>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</si>
  <si>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</si>
  <si>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</si>
  <si>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</si>
  <si>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</si>
  <si>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</si>
  <si>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</si>
  <si>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</si>
  <si>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</si>
  <si>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</si>
  <si>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</si>
  <si>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</si>
  <si>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</si>
  <si>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</si>
  <si>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</si>
  <si>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</si>
  <si>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</si>
  <si>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</si>
  <si>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</si>
  <si>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</si>
  <si>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</si>
  <si>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</si>
  <si>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</si>
  <si>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</si>
  <si>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</si>
  <si>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</si>
  <si>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</si>
  <si>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</si>
  <si>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</si>
  <si>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</si>
  <si>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</si>
  <si>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</si>
  <si>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</si>
  <si>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</si>
  <si>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</si>
  <si>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</si>
  <si>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</si>
  <si>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</si>
  <si>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</si>
  <si>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</si>
  <si>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</si>
  <si>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</si>
  <si>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</si>
  <si>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</si>
  <si>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</si>
  <si>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</si>
  <si>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</si>
  <si>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</si>
  <si>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</si>
  <si>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</si>
  <si>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</si>
  <si>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</si>
  <si>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</si>
  <si>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</si>
  <si>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</si>
  <si>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</si>
  <si>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</si>
  <si>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</si>
  <si>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</si>
  <si>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</si>
  <si>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</si>
  <si>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</si>
  <si>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</si>
  <si>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</si>
  <si>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</si>
  <si>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</si>
  <si>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</si>
  <si>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</si>
  <si>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</si>
  <si>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</si>
  <si>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</si>
  <si>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</si>
  <si>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</si>
  <si>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</si>
  <si>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</si>
  <si>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</si>
  <si>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</si>
  <si>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</si>
  <si>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</si>
  <si>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</si>
  <si>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</si>
  <si>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</si>
  <si>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</si>
  <si>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</si>
  <si>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</si>
  <si>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</si>
  <si>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</si>
  <si>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</si>
  <si>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</si>
  <si>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</si>
  <si>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</si>
  <si>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</si>
  <si>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</si>
  <si>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</si>
  <si>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</si>
  <si>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</si>
  <si>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</si>
  <si>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</si>
  <si>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</si>
  <si>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</si>
  <si>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</si>
  <si>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</si>
  <si>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</si>
  <si>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</si>
  <si>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</si>
  <si>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</si>
  <si>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</si>
  <si>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</si>
  <si>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</si>
  <si>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</si>
  <si>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</si>
  <si>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</si>
  <si>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</si>
  <si>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</si>
  <si>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</si>
  <si>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</si>
  <si>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</si>
  <si>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</si>
  <si>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</si>
  <si>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</si>
  <si>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</si>
  <si>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</si>
  <si>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</si>
  <si>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</si>
  <si>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</si>
  <si>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</si>
  <si>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</si>
  <si>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</si>
  <si>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</si>
  <si>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</si>
  <si>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</si>
  <si>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</si>
  <si>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</si>
  <si>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</si>
  <si>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</si>
  <si>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</si>
  <si>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</si>
  <si>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</si>
  <si>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</si>
  <si>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</si>
  <si>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</si>
  <si>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</si>
  <si>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</si>
  <si>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</si>
  <si>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</si>
  <si>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</si>
  <si>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</si>
  <si>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</si>
  <si>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</si>
  <si>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</si>
  <si>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</si>
  <si>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</si>
  <si>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</si>
  <si>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</si>
  <si>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</si>
  <si>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</si>
  <si>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</si>
  <si>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</si>
  <si>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</si>
  <si>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</si>
  <si>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</si>
  <si>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</si>
  <si>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</si>
  <si>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</si>
  <si>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</si>
  <si>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</si>
  <si>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</si>
  <si>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</si>
  <si>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</si>
  <si>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</si>
  <si>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</si>
  <si>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</si>
  <si>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</si>
  <si>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</si>
  <si>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</si>
  <si>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</si>
  <si>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</si>
  <si>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</si>
  <si>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</si>
  <si>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</si>
  <si>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</si>
  <si>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</si>
  <si>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</si>
  <si>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</si>
  <si>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</si>
  <si>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</si>
  <si>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</si>
  <si>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</si>
  <si>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</si>
  <si>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</si>
  <si>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</si>
  <si>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</si>
  <si>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</si>
  <si>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</si>
  <si>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</si>
  <si>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</si>
  <si>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</si>
  <si>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</si>
  <si>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</si>
  <si>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</si>
  <si>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</si>
  <si>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</si>
  <si>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</si>
  <si>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</si>
  <si>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</si>
  <si>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</si>
  <si>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</si>
  <si>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</si>
  <si>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</si>
  <si>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</si>
  <si>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</si>
  <si>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</si>
  <si>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</si>
  <si>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</si>
  <si>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</si>
  <si>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</si>
  <si>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</si>
  <si>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</si>
  <si>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</si>
  <si>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</si>
  <si>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</si>
  <si>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</si>
  <si>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</si>
  <si>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</si>
  <si>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</si>
  <si>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</si>
  <si>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</si>
  <si>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</si>
  <si>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</si>
  <si>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</si>
  <si>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</si>
  <si>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</si>
  <si>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</si>
  <si>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</si>
  <si>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</si>
  <si>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</si>
  <si>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</si>
  <si>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</si>
  <si>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</si>
  <si>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</si>
  <si>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</si>
  <si>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</si>
  <si>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</si>
  <si>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</si>
  <si>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</si>
  <si>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</si>
  <si>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</si>
  <si>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</si>
  <si>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</si>
  <si>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</si>
  <si>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</si>
  <si>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</si>
  <si>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</si>
  <si>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</si>
  <si>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</si>
  <si>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</si>
  <si>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</si>
  <si>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</si>
  <si>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</si>
  <si>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</si>
  <si>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</si>
  <si>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</si>
  <si>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</si>
  <si>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</si>
  <si>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</si>
  <si>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</si>
  <si>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</si>
  <si>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</si>
  <si>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</si>
  <si>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</si>
  <si>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</si>
  <si>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</si>
  <si>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</si>
  <si>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</si>
  <si>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</si>
  <si>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</si>
  <si>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</si>
  <si>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</si>
  <si>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</si>
  <si>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</si>
  <si>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</si>
  <si>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</si>
  <si>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</si>
  <si>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</si>
  <si>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</si>
  <si>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</si>
  <si>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</si>
  <si>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</si>
  <si>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</si>
  <si>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</si>
  <si>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</si>
  <si>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</si>
  <si>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</si>
  <si>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</si>
  <si>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</si>
  <si>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</si>
  <si>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</si>
  <si>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</si>
  <si>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</si>
  <si>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</si>
  <si>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</si>
  <si>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</si>
  <si>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</si>
  <si>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</si>
  <si>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</si>
  <si>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</si>
  <si>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</si>
  <si>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</si>
  <si>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</si>
  <si>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</si>
  <si>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</si>
  <si>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</si>
  <si>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</si>
  <si>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</si>
  <si>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</si>
  <si>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</si>
  <si>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</si>
  <si>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</si>
  <si>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</si>
  <si>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</si>
  <si>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</si>
  <si>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</si>
  <si>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</si>
  <si>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</si>
  <si>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</si>
  <si>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</si>
  <si>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</si>
  <si>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</si>
  <si>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</si>
  <si>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</si>
  <si>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</si>
  <si>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</si>
  <si>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</si>
  <si>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</si>
  <si>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</si>
  <si>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</si>
  <si>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</si>
  <si>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</si>
  <si>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</si>
  <si>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</si>
  <si>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</si>
  <si>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</si>
  <si>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</si>
  <si>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</si>
  <si>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</si>
  <si>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</si>
  <si>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</si>
  <si>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</si>
  <si>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</si>
  <si>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</si>
  <si>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</si>
  <si>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</si>
  <si>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</si>
  <si>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</si>
  <si>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</si>
  <si>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</si>
  <si>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</si>
  <si>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</si>
  <si>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</si>
  <si>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</si>
  <si>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</si>
  <si>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</si>
  <si>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</si>
  <si>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</si>
  <si>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</si>
  <si>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</si>
  <si>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</si>
  <si>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</si>
  <si>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</si>
  <si>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</si>
  <si>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</si>
  <si>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</si>
  <si>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</si>
  <si>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</si>
  <si>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</si>
  <si>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</si>
  <si>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</si>
  <si>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</si>
  <si>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</si>
  <si>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</si>
  <si>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</si>
  <si>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</si>
  <si>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</si>
  <si>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</si>
  <si>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</si>
  <si>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</si>
  <si>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</si>
  <si>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</si>
  <si>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</si>
  <si>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</si>
  <si>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</si>
  <si>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</si>
  <si>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</si>
  <si>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</si>
  <si>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</si>
  <si>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</si>
  <si>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</si>
  <si>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</si>
  <si>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</si>
  <si>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</si>
  <si>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</si>
  <si>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</si>
  <si>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</si>
  <si>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</si>
  <si>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</si>
  <si>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</si>
  <si>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</si>
  <si>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</si>
  <si>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</si>
  <si>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</si>
  <si>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</si>
  <si>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</si>
  <si>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</si>
  <si>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</si>
  <si>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</si>
  <si>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</si>
  <si>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</si>
  <si>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</si>
  <si>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</si>
  <si>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</si>
  <si>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</si>
  <si>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</si>
  <si>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</si>
  <si>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</si>
  <si>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</si>
  <si>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</si>
  <si>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</si>
  <si>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</si>
  <si>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</si>
  <si>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</si>
  <si>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</si>
  <si>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</si>
  <si>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</si>
  <si>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</si>
  <si>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</si>
  <si>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</si>
  <si>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</si>
  <si>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</si>
  <si>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</si>
  <si>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</si>
  <si>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</si>
  <si>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</si>
  <si>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</si>
  <si>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</si>
  <si>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</si>
  <si>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</si>
  <si>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</si>
  <si>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</si>
  <si>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</si>
  <si>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</si>
  <si>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</si>
  <si>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</si>
  <si>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</si>
  <si>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</si>
  <si>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</si>
  <si>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</si>
  <si>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</si>
  <si>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</si>
  <si>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</si>
  <si>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</si>
  <si>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</si>
  <si>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</si>
  <si>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</si>
  <si>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</si>
  <si>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</si>
  <si>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</si>
  <si>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</si>
  <si>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</si>
  <si>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</si>
  <si>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</si>
  <si>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</si>
  <si>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</si>
  <si>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</si>
  <si>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</si>
  <si>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</si>
  <si>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</si>
  <si>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</si>
  <si>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</si>
  <si>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</si>
  <si>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</si>
  <si>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</si>
  <si>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</si>
  <si>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</si>
  <si>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</si>
  <si>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</si>
  <si>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</si>
  <si>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</si>
  <si>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</si>
  <si>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</si>
  <si>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</si>
  <si>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</si>
  <si>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</si>
  <si>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</si>
  <si>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</si>
  <si>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</si>
  <si>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</si>
  <si>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</si>
  <si>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</si>
  <si>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</si>
  <si>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</si>
  <si>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</si>
  <si>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</si>
  <si>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</si>
  <si>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</si>
  <si>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</si>
  <si>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</si>
  <si>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</si>
  <si>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</si>
  <si>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</si>
  <si>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</si>
  <si>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</si>
  <si>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</si>
  <si>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</si>
  <si>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</si>
  <si>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</si>
  <si>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</si>
  <si>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</si>
  <si>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</si>
  <si>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</si>
  <si>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</si>
  <si>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</si>
  <si>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</si>
  <si>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</si>
  <si>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</si>
  <si>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</si>
  <si>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</si>
  <si>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</si>
  <si>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</si>
  <si>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</si>
  <si>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</si>
  <si>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</si>
  <si>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</si>
  <si>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</si>
  <si>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</si>
  <si>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</si>
  <si>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</si>
  <si>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</si>
  <si>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</si>
  <si>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</si>
  <si>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</si>
  <si>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</si>
  <si>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</si>
  <si>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</si>
  <si>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</si>
  <si>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</si>
  <si>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</si>
  <si>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</si>
  <si>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</si>
  <si>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</si>
  <si>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</si>
  <si>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</si>
  <si>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</si>
  <si>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</si>
  <si>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</si>
  <si>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</si>
  <si>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</si>
  <si>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</si>
  <si>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</si>
  <si>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</si>
  <si>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</si>
  <si>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</si>
  <si>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</si>
  <si>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</si>
  <si>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</si>
  <si>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</si>
  <si>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</si>
  <si>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</si>
  <si>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</si>
  <si>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</si>
  <si>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</si>
  <si>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</si>
  <si>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</si>
  <si>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</si>
  <si>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</si>
  <si>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</si>
  <si>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</si>
  <si>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</si>
  <si>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</si>
  <si>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</si>
  <si>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</si>
  <si>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</si>
  <si>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</si>
  <si>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</si>
  <si>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</si>
  <si>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</si>
  <si>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</si>
  <si>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</si>
  <si>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</si>
  <si>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</si>
  <si>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</si>
  <si>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</si>
  <si>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</si>
  <si>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</si>
  <si>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</si>
  <si>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</si>
  <si>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</si>
  <si>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</si>
  <si>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</si>
  <si>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</si>
  <si>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</si>
  <si>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</si>
  <si>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</si>
  <si>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</si>
  <si>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</si>
  <si>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</si>
  <si>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</si>
  <si>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</si>
  <si>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</si>
  <si>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</si>
  <si>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</si>
  <si>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</si>
  <si>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</si>
  <si>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</si>
  <si>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</si>
  <si>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</si>
  <si>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</si>
  <si>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</si>
  <si>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</si>
  <si>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</si>
  <si>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</si>
  <si>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</si>
  <si>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</si>
  <si>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</si>
  <si>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</si>
  <si>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</si>
  <si>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</si>
  <si>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</si>
  <si>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</si>
  <si>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</si>
  <si>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</si>
  <si>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</si>
  <si>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</si>
  <si>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</si>
  <si>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</si>
  <si>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</si>
  <si>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</si>
  <si>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</si>
  <si>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</si>
  <si>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</si>
  <si>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</si>
  <si>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</si>
  <si>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</si>
  <si>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</si>
  <si>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</si>
  <si>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</si>
  <si>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</si>
  <si>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</si>
  <si>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</si>
  <si>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</si>
  <si>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</si>
  <si>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</si>
  <si>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</si>
  <si>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</si>
  <si>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</si>
  <si>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</si>
  <si>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</si>
  <si>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</si>
  <si>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</si>
  <si>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</si>
  <si>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</si>
  <si>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</si>
  <si>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</si>
  <si>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</si>
  <si>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</si>
  <si>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</si>
  <si>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</si>
  <si>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</si>
  <si>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</si>
  <si>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</si>
  <si>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</si>
  <si>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</si>
  <si>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</si>
  <si>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</si>
  <si>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</si>
  <si>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</si>
  <si>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</si>
  <si>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</si>
  <si>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</si>
  <si>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</si>
  <si>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</si>
  <si>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</si>
  <si>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</si>
  <si>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</si>
  <si>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</si>
  <si>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</si>
  <si>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</si>
  <si>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</si>
  <si>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</si>
  <si>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</si>
  <si>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</si>
  <si>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</si>
  <si>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</si>
  <si>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</si>
  <si>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</si>
  <si>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</si>
  <si>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</si>
  <si>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</si>
  <si>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</si>
  <si>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</si>
  <si>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</si>
  <si>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</si>
  <si>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</si>
  <si>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</si>
  <si>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</si>
  <si>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</si>
  <si>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</si>
  <si>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</si>
  <si>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</si>
  <si>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</si>
  <si>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</si>
  <si>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</si>
  <si>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</si>
  <si>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</si>
  <si>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</si>
  <si>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</si>
  <si>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</si>
  <si>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</si>
  <si>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</si>
  <si>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</si>
  <si>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</si>
  <si>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</si>
  <si>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</si>
  <si>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</si>
  <si>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</si>
  <si>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</si>
  <si>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</si>
  <si>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</si>
  <si>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</si>
  <si>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</si>
  <si>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</si>
  <si>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</si>
  <si>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</si>
  <si>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</si>
  <si>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</si>
  <si>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</si>
  <si>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</si>
  <si>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</si>
  <si>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</si>
  <si>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</si>
  <si>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</si>
  <si>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</si>
  <si>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</si>
  <si>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</si>
  <si>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</si>
  <si>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</si>
  <si>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</si>
  <si>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</si>
  <si>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</si>
  <si>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</si>
  <si>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</si>
  <si>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</si>
  <si>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</si>
  <si>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</si>
  <si>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</si>
  <si>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</si>
  <si>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</si>
  <si>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</si>
  <si>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</si>
  <si>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</si>
  <si>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</si>
  <si>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</si>
  <si>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</si>
  <si>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</si>
  <si>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</si>
  <si>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</si>
  <si>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</si>
  <si>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</si>
  <si>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</si>
  <si>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</si>
  <si>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</si>
  <si>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</si>
  <si>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</si>
  <si>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</si>
  <si>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</si>
  <si>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</si>
  <si>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</si>
  <si>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</si>
  <si>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</si>
  <si>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</si>
  <si>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</si>
  <si>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</si>
  <si>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</si>
  <si>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</si>
  <si>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</si>
  <si>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</si>
  <si>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</si>
  <si>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</si>
  <si>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</si>
  <si>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</si>
  <si>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</si>
  <si>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</si>
  <si>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</si>
  <si>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</si>
  <si>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</si>
  <si>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</si>
  <si>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</si>
  <si>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</si>
  <si>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</si>
  <si>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</si>
  <si>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</si>
  <si>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</si>
  <si>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</si>
  <si>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</si>
  <si>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</si>
  <si>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</si>
  <si>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</si>
  <si>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</si>
  <si>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</si>
  <si>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</si>
  <si>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</si>
  <si>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</si>
  <si>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</si>
  <si>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</si>
  <si>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</si>
  <si>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</si>
  <si>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</si>
  <si>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</si>
  <si>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</si>
  <si>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</si>
  <si>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</si>
  <si>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</si>
  <si>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</si>
  <si>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</si>
  <si>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</si>
  <si>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</si>
  <si>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</si>
  <si>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</si>
  <si>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</si>
  <si>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</si>
  <si>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</si>
  <si>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</si>
  <si>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</si>
  <si>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</si>
  <si>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</si>
  <si>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</si>
  <si>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</si>
  <si>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</si>
  <si>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</si>
  <si>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</si>
  <si>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</si>
  <si>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</si>
  <si>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</si>
  <si>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</si>
  <si>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</si>
  <si>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</si>
  <si>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</si>
  <si>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</si>
  <si>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</si>
  <si>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</si>
  <si>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</si>
  <si>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</si>
  <si>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</si>
  <si>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</si>
  <si>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</si>
  <si>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</si>
  <si>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</si>
  <si>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</si>
  <si>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</si>
  <si>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</si>
  <si>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</si>
  <si>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</si>
  <si>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</si>
  <si>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</si>
  <si>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</si>
  <si>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</si>
  <si>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</si>
  <si>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</si>
  <si>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</si>
  <si>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</si>
  <si>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</si>
  <si>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</si>
  <si>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</si>
  <si>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</si>
  <si>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</si>
  <si>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</si>
  <si>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</si>
  <si>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</si>
  <si>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</si>
  <si>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</si>
  <si>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</si>
  <si>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</si>
  <si>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</si>
  <si>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</si>
  <si>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</si>
  <si>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</si>
  <si>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</si>
  <si>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</si>
  <si>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</si>
  <si>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</si>
  <si>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</si>
  <si>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</si>
  <si>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</si>
  <si>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</si>
  <si>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</si>
  <si>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</si>
  <si>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</si>
  <si>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</si>
  <si>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</si>
  <si>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</si>
  <si>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</si>
  <si>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</si>
  <si>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</si>
  <si>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</si>
  <si>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</si>
  <si>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</si>
  <si>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</si>
  <si>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</si>
  <si>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</si>
  <si>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</si>
  <si>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</si>
  <si>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</si>
  <si>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</si>
  <si>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</si>
  <si>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</si>
  <si>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</si>
  <si>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</si>
  <si>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</si>
  <si>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</si>
  <si>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</si>
  <si>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</si>
  <si>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</si>
  <si>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</si>
  <si>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</si>
  <si>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</si>
  <si>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</si>
  <si>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</si>
  <si>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</si>
  <si>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</si>
  <si>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</si>
  <si>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</si>
  <si>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</si>
  <si>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</si>
  <si>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</si>
  <si>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</si>
  <si>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</si>
  <si>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</si>
  <si>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</si>
  <si>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</si>
  <si>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</si>
  <si>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</si>
  <si>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</si>
  <si>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</si>
  <si>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</si>
  <si>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</si>
  <si>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</si>
  <si>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</si>
  <si>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</si>
  <si>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</si>
  <si>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</si>
  <si>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</si>
  <si>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</si>
  <si>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</si>
  <si>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</si>
  <si>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</si>
  <si>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</si>
  <si>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</si>
  <si>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</si>
  <si>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</si>
  <si>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</si>
  <si>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</si>
  <si>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</si>
  <si>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</si>
  <si>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</si>
  <si>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</si>
  <si>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</si>
  <si>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</si>
  <si>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</si>
  <si>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</si>
  <si>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</si>
  <si>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</si>
  <si>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</si>
  <si>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</si>
  <si>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</si>
  <si>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</si>
  <si>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</si>
  <si>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</si>
  <si>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</si>
  <si>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</si>
  <si>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</si>
  <si>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</si>
  <si>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</si>
  <si>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</si>
  <si>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</si>
  <si>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</si>
  <si>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</si>
  <si>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</si>
  <si>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</si>
  <si>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</si>
  <si>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</si>
  <si>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</si>
  <si>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</si>
  <si>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</si>
  <si>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</si>
  <si>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</si>
  <si>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</si>
  <si>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</si>
  <si>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</si>
  <si>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</si>
  <si>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</si>
  <si>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</si>
  <si>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</si>
  <si>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</si>
  <si>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</si>
  <si>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</si>
  <si>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</si>
  <si>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</si>
  <si>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</si>
  <si>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</si>
  <si>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</si>
  <si>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</si>
  <si>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</si>
  <si>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</si>
  <si>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</si>
  <si>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</si>
  <si>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</si>
  <si>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</si>
  <si>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</si>
  <si>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</si>
  <si>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</si>
  <si>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</si>
  <si>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</si>
  <si>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</si>
  <si>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</si>
  <si>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</si>
  <si>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</si>
  <si>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</si>
  <si>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</si>
  <si>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</si>
  <si>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</si>
  <si>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</si>
  <si>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</si>
  <si>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</si>
  <si>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</si>
  <si>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</si>
  <si>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</si>
  <si>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</si>
  <si>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</si>
  <si>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</si>
  <si>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</si>
  <si>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</si>
  <si>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</si>
  <si>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</si>
  <si>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</si>
  <si>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</si>
  <si>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</si>
  <si>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</si>
  <si>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</si>
  <si>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</si>
  <si>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</si>
  <si>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</si>
  <si>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</si>
  <si>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</si>
  <si>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</si>
  <si>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</si>
  <si>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</si>
  <si>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</si>
  <si>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</si>
  <si>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</si>
  <si>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</si>
  <si>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</si>
  <si>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</si>
  <si>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</si>
  <si>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</si>
  <si>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</si>
  <si>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</si>
  <si>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</si>
  <si>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</si>
  <si>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</si>
  <si>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</si>
  <si>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</si>
  <si>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</si>
  <si>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</si>
  <si>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</si>
  <si>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</si>
  <si>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</si>
  <si>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</si>
  <si>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</si>
  <si>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</si>
  <si>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</si>
  <si>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</si>
  <si>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</si>
  <si>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</si>
  <si>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</si>
  <si>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</si>
  <si>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</si>
  <si>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</si>
  <si>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</si>
  <si>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</si>
  <si>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</si>
  <si>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</si>
  <si>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</si>
  <si>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</si>
  <si>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</si>
  <si>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</si>
  <si>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</si>
  <si>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</si>
  <si>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</si>
  <si>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</si>
  <si>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</si>
  <si>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</si>
  <si>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</si>
  <si>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</si>
  <si>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</si>
  <si>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</si>
  <si>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</si>
  <si>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</si>
  <si>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</si>
  <si>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</si>
  <si>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</si>
  <si>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</si>
  <si>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</si>
  <si>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</si>
  <si>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</si>
  <si>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</si>
  <si>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</si>
  <si>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</si>
  <si>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</si>
  <si>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</si>
  <si>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</si>
  <si>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</si>
  <si>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</si>
  <si>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</si>
  <si>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</si>
  <si>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</si>
  <si>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</si>
  <si>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</si>
  <si>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</si>
  <si>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</si>
  <si>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</si>
  <si>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</si>
  <si>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</si>
  <si>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</si>
  <si>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</si>
  <si>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</si>
  <si>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</si>
  <si>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</si>
  <si>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</si>
  <si>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</si>
  <si>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</si>
  <si>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</si>
  <si>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</si>
  <si>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</si>
  <si>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</si>
  <si>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</si>
  <si>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</si>
  <si>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</si>
  <si>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</si>
  <si>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</si>
  <si>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</si>
  <si>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</si>
  <si>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</si>
  <si>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</si>
  <si>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</si>
  <si>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</si>
  <si>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</si>
  <si>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</si>
  <si>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</si>
  <si>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</si>
  <si>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</si>
  <si>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</si>
  <si>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</si>
  <si>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</si>
  <si>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</si>
  <si>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</si>
  <si>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</si>
  <si>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</si>
  <si>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</si>
  <si>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</si>
  <si>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</si>
  <si>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</si>
  <si>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</si>
  <si>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</si>
  <si>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</si>
  <si>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</si>
  <si>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</si>
  <si>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</si>
  <si>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</si>
  <si>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</si>
  <si>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</si>
  <si>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</si>
  <si>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</si>
  <si>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</si>
  <si>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</si>
  <si>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</si>
  <si>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</si>
  <si>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</si>
  <si>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</si>
  <si>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</si>
  <si>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</si>
  <si>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</si>
  <si>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</si>
  <si>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</si>
  <si>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</si>
  <si>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</si>
  <si>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</si>
  <si>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</si>
  <si>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</si>
  <si>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</si>
  <si>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</si>
  <si>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</si>
  <si>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</si>
  <si>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</si>
  <si>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</si>
  <si>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</si>
  <si>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</si>
  <si>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</si>
  <si>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</si>
  <si>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</si>
  <si>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</si>
  <si>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</si>
  <si>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</si>
  <si>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</si>
  <si>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</si>
  <si>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</si>
  <si>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</si>
  <si>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</si>
  <si>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</si>
  <si>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</si>
  <si>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</si>
  <si>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</si>
  <si>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</si>
  <si>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</si>
  <si>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</si>
  <si>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</si>
  <si>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</si>
  <si>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</si>
  <si>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</si>
  <si>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</si>
  <si>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</si>
  <si>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</si>
  <si>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</si>
  <si>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</si>
  <si>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</si>
  <si>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</si>
  <si>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</si>
  <si>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</si>
  <si>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</si>
  <si>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</si>
  <si>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</si>
  <si>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</si>
  <si>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</si>
  <si>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</si>
  <si>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</si>
  <si>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</si>
  <si>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</si>
  <si>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</si>
  <si>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</si>
  <si>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</si>
  <si>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</si>
  <si>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</si>
  <si>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</si>
  <si>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</si>
  <si>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</si>
  <si>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</si>
  <si>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</si>
  <si>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</si>
  <si>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</si>
  <si>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</si>
  <si>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</si>
  <si>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</si>
  <si>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</si>
  <si>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</si>
  <si>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</si>
  <si>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</si>
  <si>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</si>
  <si>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</si>
  <si>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</si>
  <si>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</si>
  <si>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</si>
  <si>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</si>
  <si>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</si>
  <si>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</si>
  <si>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</si>
  <si>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</si>
  <si>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</si>
  <si>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</si>
  <si>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</si>
  <si>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</si>
  <si>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</si>
  <si>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</si>
  <si>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</si>
  <si>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</si>
  <si>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</si>
  <si>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</si>
  <si>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</si>
  <si>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</si>
  <si>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</si>
  <si>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</si>
  <si>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</si>
  <si>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</si>
  <si>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</si>
  <si>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</si>
  <si>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</si>
  <si>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</si>
  <si>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</si>
  <si>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</si>
  <si>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</si>
  <si>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</si>
  <si>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</si>
  <si>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</si>
  <si>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</si>
  <si>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</si>
  <si>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</si>
  <si>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</si>
  <si>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</si>
  <si>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</si>
  <si>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</si>
  <si>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</si>
  <si>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</si>
  <si>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</si>
  <si>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</si>
  <si>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</si>
  <si>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</si>
  <si>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</si>
  <si>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</si>
  <si>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</si>
  <si>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</si>
  <si>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</si>
  <si>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</si>
  <si>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</si>
  <si>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</si>
  <si>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</si>
  <si>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</si>
  <si>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</si>
  <si>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</si>
  <si>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</si>
  <si>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</si>
  <si>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</si>
  <si>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</si>
  <si>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</si>
  <si>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</si>
  <si>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</si>
  <si>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</si>
  <si>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</si>
  <si>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</si>
  <si>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</si>
  <si>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</si>
  <si>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</si>
  <si>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</si>
  <si>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</si>
  <si>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</si>
  <si>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</si>
  <si>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</si>
  <si>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BOGOTA</t>
  </si>
  <si>
    <t>11-1057-2020</t>
  </si>
  <si>
    <t>11-1065-2020</t>
  </si>
  <si>
    <t>SECRETARÍA DISTITAL DE INTEGRACIÓN SOCIAL BOGOTA D.C.</t>
  </si>
  <si>
    <t>770-2017</t>
  </si>
  <si>
    <t>1940-2016</t>
  </si>
  <si>
    <t>3561-2017</t>
  </si>
  <si>
    <t>2316-2019</t>
  </si>
  <si>
    <t>5915-2019</t>
  </si>
  <si>
    <t>1326-2017</t>
  </si>
  <si>
    <t>1942-2016</t>
  </si>
  <si>
    <t>778</t>
  </si>
  <si>
    <t>1945-2016</t>
  </si>
  <si>
    <t>767-2017</t>
  </si>
  <si>
    <t>1938-2016</t>
  </si>
  <si>
    <t>340-2015</t>
  </si>
  <si>
    <t>346-2015</t>
  </si>
  <si>
    <t>01/04/2020</t>
  </si>
  <si>
    <t>30/11/2020</t>
  </si>
  <si>
    <t>01/02/2019</t>
  </si>
  <si>
    <t>30/11/2019</t>
  </si>
  <si>
    <t>15/12/2019</t>
  </si>
  <si>
    <t>31/08/2020</t>
  </si>
  <si>
    <t>30/01/2016</t>
  </si>
  <si>
    <t>30/11/2016</t>
  </si>
  <si>
    <t>01/02/2016</t>
  </si>
  <si>
    <t>01/12/2016</t>
  </si>
  <si>
    <t>31/01/2017</t>
  </si>
  <si>
    <t>30/11/2017</t>
  </si>
  <si>
    <t>06/02/2015</t>
  </si>
  <si>
    <t>15/12/2015</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</si>
  <si>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</si>
  <si>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</si>
  <si>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CUIDAD BOLIVAR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</si>
  <si>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A NIÑOS Y NIÑAS DESDE LOS CERO (0) A CINCO (5) AÑOS EN PRIMERA INFANCIA.</t>
  </si>
  <si>
    <t>AUNAR RECURSOS TÉCNICOS, FÍSICOS, ADMINISTRATIVOS Y ECONÓMICOS ENTRE LAS PARTES, PARA GARANTIZAR LA ATENCIÓN INTEGRAL Y EDUCACIÓN INICIAL DE LOS NIÑOS Y NIÑAS EN PRIMERA INFANCIA, UBICADOS EN LOS BARRIOS ADSCRITOS A LA SUBDIRECCIÓN LOCAL DE CIUDAD BOLIVAR CON LA PUESTA EN FUNCIONAMIENTO DE UN JARDÍN INFANTIL COFINANCIADO.</t>
  </si>
  <si>
    <t>AUNAR RECURSOS TÉCNICOS, FÍSICOS, ADMINISTRATIVOS Y ECONÓMICOS ENTRE LAS PARTES, PARA ADMINISTRAR LA PRESTACIÓN DEL SERVICIO DE JARDINES INFANTILES SOCIALES, DIRIGIDO A NIÑAS Y NIÑOS DE PRIMERA INFANCIA DE LOS BARRIOS ADCRITOS A LA LA SUBDIRECCIÓN LOCAL DE CUIDAD BOLIVAR BOGOTA DISTRITO CAPITAL.</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</si>
  <si>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BOSA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</si>
  <si>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PUENTE ARANDA CUIDAD  BOGOTA DISTRITO CAPITAL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</si>
  <si>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</si>
  <si>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CUIDAD BOLIVAR BOGOTA DISTRITO CAPITAL</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</si>
  <si>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LOS MARTIRES BOGOTA DISTRITO CAPITAL</t>
  </si>
  <si>
    <t>CO1.PCCNTR.1389259 99-0043-2020</t>
  </si>
  <si>
    <t>99-0040-2020</t>
  </si>
  <si>
    <t>079</t>
  </si>
  <si>
    <t>05/11/2020</t>
  </si>
  <si>
    <t>31/12/2020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</si>
  <si>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PUERTO CARREÑO</t>
  </si>
  <si>
    <t>PRESTAR EL SERVICIO DE HOGARES INFANTILES -HI-, DE CONFORMIDAD CON EL MANUAL OPERATIVO DE LA MODALIDAD INSTITUCIONAL Y LAS DIRECTRICES ESTABLECIDAS POR EL ICBF, EN ARMONÍA CON LA POLÍTICA DE ESTADO PARA EL DESARROLLO INTEGRAL DE LA PRIMERA INFANCIA DE CERO A SIEMPRE, EN EL MUNICIPIO DE PUERTO CARREÑO</t>
  </si>
  <si>
    <t>PRESTAR EL SERVICIO DE ATENCIÓN PROPIA E INTERCULTURAL PARA GRUPOS ÉTNICOS Y COMUNIDADES RURALES Y RURALES DISPERSAS EN EL MUNICIPIO DE PUERTO CARREÑO, DEPARTAMENTO DE VICHADA, DE CONFORMIDAD CON EL MANUAL OPERATIVO DE LA MODALIDAD PROPIA E INTERCULTURAL Y LAS DIRECTRICES ESTABLECIDAS POR EL ICBF EN ARMONÍA CON LA POLÍTICA DE ESTADO PARA EL DESARROLLO INTEGRAL DE LA PRIMERA INFANCIA DE CERO A SIEMPRE.</t>
  </si>
  <si>
    <t>FLO-DIR-870-2015</t>
  </si>
  <si>
    <t>FLO-DIR-5290-2016</t>
  </si>
  <si>
    <t>FLO-DIR-7216-2017</t>
  </si>
  <si>
    <t>CPS038</t>
  </si>
  <si>
    <t>02/02/2015</t>
  </si>
  <si>
    <t>30/11/2015</t>
  </si>
  <si>
    <t>CPS1131</t>
  </si>
  <si>
    <t>15/02/2016</t>
  </si>
  <si>
    <t>15/12/2016</t>
  </si>
  <si>
    <t>CD.CPS-2015</t>
  </si>
  <si>
    <t>16/02/2015</t>
  </si>
  <si>
    <t>16/12/2015</t>
  </si>
  <si>
    <t>CD.CPS-2016</t>
  </si>
  <si>
    <t>PSP-371-2016</t>
  </si>
  <si>
    <t>PSP-662-2017</t>
  </si>
  <si>
    <t>15/02/2017</t>
  </si>
  <si>
    <t>15/12/2017</t>
  </si>
  <si>
    <t>CDV-571-2016</t>
  </si>
  <si>
    <t>10/02/2016</t>
  </si>
  <si>
    <t>SANTANDER - ALCALDÍA MUNICIPIO DE FLORIDABLANCA</t>
  </si>
  <si>
    <t>SANTANDER - ALCALDÍA MUNICIPIO DE BETULIA</t>
  </si>
  <si>
    <t>SANTANDER - ALCALDÍA MUNICIPIO DE ZAPATOCA</t>
  </si>
  <si>
    <t>SANTANDER - ALCALDÍA MUNICIPIO DE TONA</t>
  </si>
  <si>
    <t>SANTANDER - ALCALDÍA MUNICIPIO DE VETAS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</si>
  <si>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EL MUNICIPIO DE FLORIDABLANCA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</si>
  <si>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AL MUNICIPIO DE FLORIDABLANCA CON LA PUESTA EN FUNCIONAMIENTO DE UN JARDÍN INFANTIL COFINANCIADO.</t>
  </si>
  <si>
    <t xml:space="preserve">AUNAR RECURSOS TÉCNICOS, FÍSICOS, ADMINISTRATIVOS Y ECONÓMICOS ENTRE LAS PARTES, PARA ADMINISTRAR LA PRESTACIÓN DEL SERVICIO DE JARDINES INFANTILES SOCIALES, DIRIGIDO A NIÑAS Y NIÑOS DE PRIMERA INFANCIA  </t>
  </si>
  <si>
    <t>AUNAR RECURSOS TÉCNICOS, FÍSICOS, ADMINISTRATIVOS Y ECONÓMICOS ENTRE LAS PARTES, PARA ADMINISTRAR LA PRESTACIÓN DEL SERVICIO PUBLICO DE PRIMERA INFANCIA EN JARDINES INFANTILES SOCIALES, DIRIGIDO A NIÑAS Y NIÑOS DE CERO A CINCO AÑOS DE EDAD</t>
  </si>
  <si>
    <t>AUNAR RECURSOS TÉCNICOS, FÍSICOS, ADMINISTRATIVOS Y ECONÓMICOS ENTRE LAS PARTES, A FIN DE BRINDAR ATENCIÓN INTEGRAL EN EDUCACIÓN INICIAL EN AMBITO FAMILIAR Y SOCIAL  A NIÑOS Y NIÑAS DESDE LOS CERO (0) A CINCO (5) AÑOS EN PRIMERA INFANCIA</t>
  </si>
  <si>
    <t>AUNAR RECURSOS TÉCNICOS, FÍSICOS, ADMINISTRATIVOS Y ECONÓMICOS ENTRE LAS PARTES, A FIN DE BRINDAR ATENCIÓN INTEGRAL EN EDUCACIÓN INICIAL EN EL ENTORNO INSTITUCIONAL A NIÑOS Y NIÑAS DESDE LOS CERO (0) A CINCO (5) AÑOS</t>
  </si>
  <si>
    <t>11-1485-2020</t>
  </si>
  <si>
    <t>68005732020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</si>
  <si>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</si>
  <si>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XILENE COTES ALVAREZ</t>
  </si>
  <si>
    <t>fundaciongabrielamistral2019@gmail.com</t>
  </si>
  <si>
    <t xml:space="preserve">CALLE 7 NO 19 31 </t>
  </si>
  <si>
    <t>CALLE 7 NO 19 31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</si>
  <si>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</si>
  <si>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2021-68-10001599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</si>
</sst>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1" zoomScale="85" zoomScaleNormal="85"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7" t="str">
        <f>HYPERLINK("#MI_Oferente_Singular!A114","CAPACIDAD RESIDUAL")</f>
        <v>CAPACIDAD RESIDUAL</v>
      </c>
      <c r="F8" s="238"/>
      <c r="G8" s="23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7" t="str">
        <f>HYPERLINK("#MI_Oferente_Singular!A162","TALENTO HUMANO")</f>
        <v>TALENTO HUMANO</v>
      </c>
      <c r="F9" s="238"/>
      <c r="G9" s="23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7" t="str">
        <f>HYPERLINK("#MI_Oferente_Singular!F162","INFRAESTRUCTURA")</f>
        <v>INFRAESTRUCTURA</v>
      </c>
      <c r="F10" s="238"/>
      <c r="G10" s="23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2764</v>
      </c>
      <c r="D15" s="35"/>
      <c r="E15" s="35"/>
      <c r="F15" s="5"/>
      <c r="G15" s="32" t="s">
        <v>1168</v>
      </c>
      <c r="H15" s="103" t="s">
        <v>887</v>
      </c>
      <c r="I15" s="32" t="s">
        <v>2624</v>
      </c>
      <c r="J15" s="108" t="s">
        <v>2626</v>
      </c>
      <c r="L15" s="221" t="s">
        <v>8</v>
      </c>
      <c r="M15" s="221"/>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5" t="s">
        <v>11</v>
      </c>
      <c r="J19" s="136" t="s">
        <v>10</v>
      </c>
      <c r="K19" s="136" t="s">
        <v>2609</v>
      </c>
      <c r="L19" s="136" t="s">
        <v>1161</v>
      </c>
      <c r="M19" s="136" t="s">
        <v>1162</v>
      </c>
      <c r="N19" s="137" t="s">
        <v>2610</v>
      </c>
      <c r="O19" s="132"/>
      <c r="Q19" s="51"/>
      <c r="R19" s="51"/>
    </row>
    <row r="20" spans="1:23" ht="30" customHeight="1" x14ac:dyDescent="0.25">
      <c r="A20" s="9"/>
      <c r="B20" s="109">
        <v>900696969</v>
      </c>
      <c r="C20" s="5"/>
      <c r="D20" s="73"/>
      <c r="E20" s="5"/>
      <c r="F20" s="5"/>
      <c r="G20" s="5"/>
      <c r="H20" s="240"/>
      <c r="I20" s="143" t="s">
        <v>887</v>
      </c>
      <c r="J20" s="144" t="s">
        <v>913</v>
      </c>
      <c r="K20" s="145">
        <v>3351068539</v>
      </c>
      <c r="L20" s="146"/>
      <c r="M20" s="146">
        <v>44561</v>
      </c>
      <c r="N20" s="130">
        <f>+(M20-L20)/30</f>
        <v>1485.3666666666666</v>
      </c>
      <c r="O20" s="133"/>
      <c r="U20" s="129"/>
      <c r="V20" s="105">
        <f ca="1">NOW()</f>
        <v>44194.957992708332</v>
      </c>
      <c r="W20" s="105">
        <f ca="1">NOW()</f>
        <v>44194.957992708332</v>
      </c>
    </row>
    <row r="21" spans="1:23" ht="30" customHeight="1" outlineLevel="1" x14ac:dyDescent="0.25">
      <c r="A21" s="9"/>
      <c r="B21" s="71"/>
      <c r="C21" s="5"/>
      <c r="D21" s="5"/>
      <c r="E21" s="5"/>
      <c r="F21" s="5"/>
      <c r="G21" s="5"/>
      <c r="H21" s="70"/>
      <c r="I21" s="143"/>
      <c r="J21" s="144"/>
      <c r="K21" s="145"/>
      <c r="L21" s="146"/>
      <c r="M21" s="146"/>
      <c r="N21" s="130">
        <f t="shared" ref="N21:N35" si="0">+(M21-L21)/30</f>
        <v>0</v>
      </c>
      <c r="O21" s="134"/>
    </row>
    <row r="22" spans="1:23" ht="30" customHeight="1" outlineLevel="1" x14ac:dyDescent="0.25">
      <c r="A22" s="9"/>
      <c r="B22" s="71"/>
      <c r="C22" s="5"/>
      <c r="D22" s="5"/>
      <c r="E22" s="5"/>
      <c r="F22" s="5"/>
      <c r="G22" s="5"/>
      <c r="H22" s="70"/>
      <c r="I22" s="143"/>
      <c r="J22" s="144"/>
      <c r="K22" s="145"/>
      <c r="L22" s="146"/>
      <c r="M22" s="146"/>
      <c r="N22" s="131">
        <f t="shared" ref="N22:N33" si="1">+(M22-L22)/30</f>
        <v>0</v>
      </c>
      <c r="O22" s="134"/>
    </row>
    <row r="23" spans="1:23" ht="30" customHeight="1" outlineLevel="1" x14ac:dyDescent="0.25">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25">
      <c r="A24" s="9"/>
      <c r="B24" s="101"/>
      <c r="C24" s="21"/>
      <c r="D24" s="21"/>
      <c r="E24" s="21"/>
      <c r="F24" s="5"/>
      <c r="G24" s="5"/>
      <c r="H24" s="70"/>
      <c r="I24" s="143"/>
      <c r="J24" s="144"/>
      <c r="K24" s="145"/>
      <c r="L24" s="146"/>
      <c r="M24" s="146"/>
      <c r="N24" s="131">
        <f t="shared" si="1"/>
        <v>0</v>
      </c>
      <c r="O24" s="134"/>
    </row>
    <row r="25" spans="1:23" ht="30" customHeight="1" outlineLevel="1" x14ac:dyDescent="0.25">
      <c r="A25" s="9"/>
      <c r="B25" s="101"/>
      <c r="C25" s="21"/>
      <c r="D25" s="21"/>
      <c r="E25" s="21"/>
      <c r="F25" s="5"/>
      <c r="G25" s="5"/>
      <c r="H25" s="70"/>
      <c r="I25" s="143"/>
      <c r="J25" s="144"/>
      <c r="K25" s="145"/>
      <c r="L25" s="146"/>
      <c r="M25" s="146"/>
      <c r="N25" s="131">
        <f t="shared" si="1"/>
        <v>0</v>
      </c>
      <c r="O25" s="134"/>
    </row>
    <row r="26" spans="1:23" ht="30" customHeight="1" outlineLevel="1" x14ac:dyDescent="0.25">
      <c r="A26" s="9"/>
      <c r="B26" s="101"/>
      <c r="C26" s="21"/>
      <c r="D26" s="21"/>
      <c r="E26" s="21"/>
      <c r="F26" s="5"/>
      <c r="G26" s="5"/>
      <c r="H26" s="70"/>
      <c r="I26" s="143"/>
      <c r="J26" s="144"/>
      <c r="K26" s="145"/>
      <c r="L26" s="146"/>
      <c r="M26" s="146"/>
      <c r="N26" s="131">
        <f t="shared" si="1"/>
        <v>0</v>
      </c>
      <c r="O26" s="134"/>
    </row>
    <row r="27" spans="1:23" ht="30" customHeight="1" outlineLevel="1" x14ac:dyDescent="0.25">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235" t="str">
        <f>VLOOKUP(B20,EAS!A2:B1439,2,0)</f>
        <v>FUNDACION PARA EL DESARROLLO SOCIAL Y CULTURAL GABRIELA MISTRAL</v>
      </c>
      <c r="C38" s="235"/>
      <c r="D38" s="235"/>
      <c r="E38" s="235"/>
      <c r="F38" s="235"/>
      <c r="G38" s="5"/>
      <c r="H38" s="127"/>
      <c r="I38" s="244" t="s">
        <v>7</v>
      </c>
      <c r="J38" s="244"/>
      <c r="K38" s="244"/>
      <c r="L38" s="244"/>
      <c r="M38" s="244"/>
      <c r="N38" s="244"/>
      <c r="O38" s="128"/>
    </row>
    <row r="39" spans="1:16" ht="42.95" customHeight="1" thickBot="1" x14ac:dyDescent="0.3">
      <c r="A39" s="10"/>
      <c r="B39" s="11"/>
      <c r="C39" s="11"/>
      <c r="D39" s="11"/>
      <c r="E39" s="11"/>
      <c r="F39" s="11"/>
      <c r="G39" s="11"/>
      <c r="H39" s="10"/>
      <c r="I39" s="230" t="s">
        <v>2763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2676</v>
      </c>
      <c r="C48" s="110" t="s">
        <v>31</v>
      </c>
      <c r="D48" s="116" t="s">
        <v>2677</v>
      </c>
      <c r="E48" s="171">
        <v>43922</v>
      </c>
      <c r="F48" s="171">
        <v>44165</v>
      </c>
      <c r="G48" s="154">
        <f>IF(AND(E48&lt;&gt;"",F48&lt;&gt;""),((F48-E48)/30),"")</f>
        <v>8.1</v>
      </c>
      <c r="H48" s="112" t="s">
        <v>2707</v>
      </c>
      <c r="I48" s="116" t="s">
        <v>1156</v>
      </c>
      <c r="J48" s="111" t="s">
        <v>59</v>
      </c>
      <c r="K48" s="118">
        <v>2582190855</v>
      </c>
      <c r="L48" s="119" t="s">
        <v>1148</v>
      </c>
      <c r="M48" s="114">
        <v>1</v>
      </c>
      <c r="N48" s="113" t="s">
        <v>2634</v>
      </c>
      <c r="O48" s="119" t="s">
        <v>1148</v>
      </c>
      <c r="P48" s="78"/>
    </row>
    <row r="49" spans="1:16" s="6" customFormat="1" ht="24.75" customHeight="1" x14ac:dyDescent="0.25">
      <c r="A49" s="138">
        <v>2</v>
      </c>
      <c r="B49" s="117" t="s">
        <v>2676</v>
      </c>
      <c r="C49" s="110" t="s">
        <v>31</v>
      </c>
      <c r="D49" s="116" t="s">
        <v>2678</v>
      </c>
      <c r="E49" s="116" t="s">
        <v>2693</v>
      </c>
      <c r="F49" s="116" t="s">
        <v>2694</v>
      </c>
      <c r="G49" s="154">
        <f t="shared" ref="G49:G50" si="2">IF(AND(E49&lt;&gt;"",F49&lt;&gt;""),((F49-E49)/30),"")</f>
        <v>8.1</v>
      </c>
      <c r="H49" s="112" t="s">
        <v>2708</v>
      </c>
      <c r="I49" s="116" t="s">
        <v>1156</v>
      </c>
      <c r="J49" s="111" t="s">
        <v>200</v>
      </c>
      <c r="K49" s="118">
        <v>153247360</v>
      </c>
      <c r="L49" s="119" t="s">
        <v>1148</v>
      </c>
      <c r="M49" s="114">
        <v>1</v>
      </c>
      <c r="N49" s="113" t="s">
        <v>2634</v>
      </c>
      <c r="O49" s="119" t="s">
        <v>1148</v>
      </c>
      <c r="P49" s="78"/>
    </row>
    <row r="50" spans="1:16" s="6" customFormat="1" ht="24.75" customHeight="1" x14ac:dyDescent="0.25">
      <c r="A50" s="138">
        <v>3</v>
      </c>
      <c r="B50" s="117" t="s">
        <v>2679</v>
      </c>
      <c r="C50" s="119" t="s">
        <v>31</v>
      </c>
      <c r="D50" s="116" t="s">
        <v>2680</v>
      </c>
      <c r="E50" s="171">
        <v>42766</v>
      </c>
      <c r="F50" s="171">
        <v>43281</v>
      </c>
      <c r="G50" s="154">
        <f t="shared" si="2"/>
        <v>17.166666666666668</v>
      </c>
      <c r="H50" s="172" t="s">
        <v>2709</v>
      </c>
      <c r="I50" s="116" t="s">
        <v>1156</v>
      </c>
      <c r="J50" s="116" t="s">
        <v>59</v>
      </c>
      <c r="K50" s="118">
        <v>8053976540</v>
      </c>
      <c r="L50" s="119" t="s">
        <v>1148</v>
      </c>
      <c r="M50" s="114">
        <v>1</v>
      </c>
      <c r="N50" s="119" t="s">
        <v>27</v>
      </c>
      <c r="O50" s="119" t="s">
        <v>1148</v>
      </c>
      <c r="P50" s="78"/>
    </row>
    <row r="51" spans="1:16" s="6" customFormat="1" ht="24.75" customHeight="1" outlineLevel="1" x14ac:dyDescent="0.25">
      <c r="A51" s="138">
        <v>4</v>
      </c>
      <c r="B51" s="117" t="s">
        <v>2679</v>
      </c>
      <c r="C51" s="119" t="s">
        <v>31</v>
      </c>
      <c r="D51" s="116" t="s">
        <v>2681</v>
      </c>
      <c r="E51" s="171">
        <v>42401</v>
      </c>
      <c r="F51" s="171">
        <v>42705</v>
      </c>
      <c r="G51" s="154">
        <f t="shared" ref="G51:G107" si="3">IF(AND(E51&lt;&gt;"",F51&lt;&gt;""),((F51-E51)/30),"")</f>
        <v>10.133333333333333</v>
      </c>
      <c r="H51" s="117" t="s">
        <v>2710</v>
      </c>
      <c r="I51" s="116" t="s">
        <v>1156</v>
      </c>
      <c r="J51" s="116" t="s">
        <v>59</v>
      </c>
      <c r="K51" s="118">
        <v>6546780981</v>
      </c>
      <c r="L51" s="119" t="s">
        <v>1148</v>
      </c>
      <c r="M51" s="114">
        <v>1</v>
      </c>
      <c r="N51" s="119" t="s">
        <v>27</v>
      </c>
      <c r="O51" s="119" t="s">
        <v>1148</v>
      </c>
      <c r="P51" s="78"/>
    </row>
    <row r="52" spans="1:16" s="7" customFormat="1" ht="24.75" customHeight="1" outlineLevel="1" x14ac:dyDescent="0.25">
      <c r="A52" s="139">
        <v>5</v>
      </c>
      <c r="B52" s="117" t="s">
        <v>2679</v>
      </c>
      <c r="C52" s="119" t="s">
        <v>31</v>
      </c>
      <c r="D52" s="116" t="s">
        <v>2682</v>
      </c>
      <c r="E52" s="171">
        <v>42818</v>
      </c>
      <c r="F52" s="171">
        <v>43280</v>
      </c>
      <c r="G52" s="154">
        <f t="shared" si="3"/>
        <v>15.4</v>
      </c>
      <c r="H52" s="117" t="s">
        <v>2711</v>
      </c>
      <c r="I52" s="116" t="s">
        <v>1156</v>
      </c>
      <c r="J52" s="116" t="s">
        <v>59</v>
      </c>
      <c r="K52" s="115">
        <v>940579013</v>
      </c>
      <c r="L52" s="119" t="s">
        <v>1148</v>
      </c>
      <c r="M52" s="114">
        <v>1</v>
      </c>
      <c r="N52" s="119" t="s">
        <v>27</v>
      </c>
      <c r="O52" s="119" t="s">
        <v>1148</v>
      </c>
      <c r="P52" s="79"/>
    </row>
    <row r="53" spans="1:16" s="7" customFormat="1" ht="24.75" customHeight="1" outlineLevel="1" x14ac:dyDescent="0.25">
      <c r="A53" s="139">
        <v>6</v>
      </c>
      <c r="B53" s="117" t="s">
        <v>2679</v>
      </c>
      <c r="C53" s="119" t="s">
        <v>31</v>
      </c>
      <c r="D53" s="116" t="s">
        <v>2683</v>
      </c>
      <c r="E53" s="116" t="s">
        <v>2695</v>
      </c>
      <c r="F53" s="116" t="s">
        <v>2696</v>
      </c>
      <c r="G53" s="154">
        <f t="shared" si="3"/>
        <v>10.066666666666666</v>
      </c>
      <c r="H53" s="117" t="s">
        <v>2712</v>
      </c>
      <c r="I53" s="116" t="s">
        <v>1156</v>
      </c>
      <c r="J53" s="116" t="s">
        <v>59</v>
      </c>
      <c r="K53" s="115">
        <v>2890527610</v>
      </c>
      <c r="L53" s="119" t="s">
        <v>1148</v>
      </c>
      <c r="M53" s="114">
        <v>1</v>
      </c>
      <c r="N53" s="119" t="s">
        <v>27</v>
      </c>
      <c r="O53" s="119" t="s">
        <v>1148</v>
      </c>
      <c r="P53" s="79"/>
    </row>
    <row r="54" spans="1:16" s="7" customFormat="1" ht="24.75" customHeight="1" outlineLevel="1" x14ac:dyDescent="0.25">
      <c r="A54" s="139">
        <v>7</v>
      </c>
      <c r="B54" s="117" t="s">
        <v>2679</v>
      </c>
      <c r="C54" s="119" t="s">
        <v>31</v>
      </c>
      <c r="D54" s="116" t="s">
        <v>2684</v>
      </c>
      <c r="E54" s="116" t="s">
        <v>2697</v>
      </c>
      <c r="F54" s="116" t="s">
        <v>2698</v>
      </c>
      <c r="G54" s="154">
        <f t="shared" si="3"/>
        <v>8.6666666666666661</v>
      </c>
      <c r="H54" s="117" t="s">
        <v>2712</v>
      </c>
      <c r="I54" s="116" t="s">
        <v>1156</v>
      </c>
      <c r="J54" s="116" t="s">
        <v>59</v>
      </c>
      <c r="K54" s="115">
        <v>2940470910</v>
      </c>
      <c r="L54" s="119" t="s">
        <v>1148</v>
      </c>
      <c r="M54" s="114">
        <v>1</v>
      </c>
      <c r="N54" s="119" t="s">
        <v>27</v>
      </c>
      <c r="O54" s="119" t="s">
        <v>1148</v>
      </c>
      <c r="P54" s="79"/>
    </row>
    <row r="55" spans="1:16" s="7" customFormat="1" ht="24.75" customHeight="1" outlineLevel="1" x14ac:dyDescent="0.25">
      <c r="A55" s="139">
        <v>8</v>
      </c>
      <c r="B55" s="117" t="s">
        <v>2679</v>
      </c>
      <c r="C55" s="119" t="s">
        <v>31</v>
      </c>
      <c r="D55" s="116" t="s">
        <v>2685</v>
      </c>
      <c r="E55" s="116" t="s">
        <v>2699</v>
      </c>
      <c r="F55" s="116" t="s">
        <v>2700</v>
      </c>
      <c r="G55" s="154">
        <f t="shared" si="3"/>
        <v>10.166666666666666</v>
      </c>
      <c r="H55" s="117" t="s">
        <v>2709</v>
      </c>
      <c r="I55" s="116" t="s">
        <v>1156</v>
      </c>
      <c r="J55" s="116" t="s">
        <v>59</v>
      </c>
      <c r="K55" s="115">
        <v>7630819065</v>
      </c>
      <c r="L55" s="119" t="s">
        <v>1148</v>
      </c>
      <c r="M55" s="114">
        <v>1</v>
      </c>
      <c r="N55" s="119" t="s">
        <v>27</v>
      </c>
      <c r="O55" s="119" t="s">
        <v>1148</v>
      </c>
      <c r="P55" s="79"/>
    </row>
    <row r="56" spans="1:16" s="7" customFormat="1" ht="24.75" customHeight="1" outlineLevel="1" x14ac:dyDescent="0.25">
      <c r="A56" s="139">
        <v>9</v>
      </c>
      <c r="B56" s="117" t="s">
        <v>2679</v>
      </c>
      <c r="C56" s="119" t="s">
        <v>31</v>
      </c>
      <c r="D56" s="116" t="s">
        <v>2686</v>
      </c>
      <c r="E56" s="116" t="s">
        <v>2701</v>
      </c>
      <c r="F56" s="116" t="s">
        <v>2702</v>
      </c>
      <c r="G56" s="154">
        <f t="shared" si="3"/>
        <v>10.133333333333333</v>
      </c>
      <c r="H56" s="117" t="s">
        <v>2710</v>
      </c>
      <c r="I56" s="116" t="s">
        <v>1156</v>
      </c>
      <c r="J56" s="116" t="s">
        <v>195</v>
      </c>
      <c r="K56" s="118">
        <v>1363196005</v>
      </c>
      <c r="L56" s="119" t="s">
        <v>1148</v>
      </c>
      <c r="M56" s="114">
        <v>1</v>
      </c>
      <c r="N56" s="119" t="s">
        <v>27</v>
      </c>
      <c r="O56" s="119" t="s">
        <v>1148</v>
      </c>
      <c r="P56" s="79"/>
    </row>
    <row r="57" spans="1:16" s="7" customFormat="1" ht="24.75" customHeight="1" outlineLevel="1" x14ac:dyDescent="0.25">
      <c r="A57" s="139">
        <v>10</v>
      </c>
      <c r="B57" s="117" t="s">
        <v>2679</v>
      </c>
      <c r="C57" s="119" t="s">
        <v>31</v>
      </c>
      <c r="D57" s="116" t="s">
        <v>2687</v>
      </c>
      <c r="E57" s="116" t="s">
        <v>2703</v>
      </c>
      <c r="F57" s="116" t="s">
        <v>2704</v>
      </c>
      <c r="G57" s="154">
        <f t="shared" si="3"/>
        <v>10.1</v>
      </c>
      <c r="H57" s="117" t="s">
        <v>2713</v>
      </c>
      <c r="I57" s="116" t="s">
        <v>1156</v>
      </c>
      <c r="J57" s="116" t="s">
        <v>195</v>
      </c>
      <c r="K57" s="118">
        <v>4376580158</v>
      </c>
      <c r="L57" s="119" t="s">
        <v>1148</v>
      </c>
      <c r="M57" s="114">
        <v>1</v>
      </c>
      <c r="N57" s="119" t="s">
        <v>27</v>
      </c>
      <c r="O57" s="119" t="s">
        <v>1148</v>
      </c>
      <c r="P57" s="79"/>
    </row>
    <row r="58" spans="1:16" s="7" customFormat="1" ht="24.75" customHeight="1" outlineLevel="1" x14ac:dyDescent="0.25">
      <c r="A58" s="139">
        <v>11</v>
      </c>
      <c r="B58" s="117" t="s">
        <v>2679</v>
      </c>
      <c r="C58" s="119" t="s">
        <v>31</v>
      </c>
      <c r="D58" s="116" t="s">
        <v>2688</v>
      </c>
      <c r="E58" s="116" t="s">
        <v>2701</v>
      </c>
      <c r="F58" s="116" t="s">
        <v>2702</v>
      </c>
      <c r="G58" s="154">
        <f t="shared" si="3"/>
        <v>10.133333333333333</v>
      </c>
      <c r="H58" s="117" t="s">
        <v>2710</v>
      </c>
      <c r="I58" s="116" t="s">
        <v>1156</v>
      </c>
      <c r="J58" s="116" t="s">
        <v>195</v>
      </c>
      <c r="K58" s="118">
        <v>1970467000</v>
      </c>
      <c r="L58" s="119" t="s">
        <v>1148</v>
      </c>
      <c r="M58" s="114">
        <v>1</v>
      </c>
      <c r="N58" s="119" t="s">
        <v>27</v>
      </c>
      <c r="O58" s="119" t="s">
        <v>1148</v>
      </c>
      <c r="P58" s="79"/>
    </row>
    <row r="59" spans="1:16" s="7" customFormat="1" ht="24.75" customHeight="1" outlineLevel="1" x14ac:dyDescent="0.25">
      <c r="A59" s="139">
        <v>12</v>
      </c>
      <c r="B59" s="117" t="s">
        <v>2679</v>
      </c>
      <c r="C59" s="119" t="s">
        <v>31</v>
      </c>
      <c r="D59" s="116" t="s">
        <v>2689</v>
      </c>
      <c r="E59" s="116" t="s">
        <v>2703</v>
      </c>
      <c r="F59" s="116" t="s">
        <v>2704</v>
      </c>
      <c r="G59" s="154">
        <f t="shared" si="3"/>
        <v>10.1</v>
      </c>
      <c r="H59" s="117" t="s">
        <v>2714</v>
      </c>
      <c r="I59" s="116" t="s">
        <v>1156</v>
      </c>
      <c r="J59" s="116" t="s">
        <v>204</v>
      </c>
      <c r="K59" s="118">
        <v>3567129500</v>
      </c>
      <c r="L59" s="119" t="s">
        <v>1148</v>
      </c>
      <c r="M59" s="114">
        <v>1</v>
      </c>
      <c r="N59" s="119" t="s">
        <v>27</v>
      </c>
      <c r="O59" s="119" t="s">
        <v>1148</v>
      </c>
      <c r="P59" s="79"/>
    </row>
    <row r="60" spans="1:16" s="7" customFormat="1" ht="24.75" customHeight="1" outlineLevel="1" x14ac:dyDescent="0.25">
      <c r="A60" s="139">
        <v>13</v>
      </c>
      <c r="B60" s="117" t="s">
        <v>2679</v>
      </c>
      <c r="C60" s="119" t="s">
        <v>31</v>
      </c>
      <c r="D60" s="116" t="s">
        <v>2690</v>
      </c>
      <c r="E60" s="116" t="s">
        <v>2701</v>
      </c>
      <c r="F60" s="116" t="s">
        <v>2702</v>
      </c>
      <c r="G60" s="154">
        <f t="shared" si="3"/>
        <v>10.133333333333333</v>
      </c>
      <c r="H60" s="117" t="s">
        <v>2715</v>
      </c>
      <c r="I60" s="116" t="s">
        <v>1156</v>
      </c>
      <c r="J60" s="116" t="s">
        <v>198</v>
      </c>
      <c r="K60" s="118">
        <v>1350560140</v>
      </c>
      <c r="L60" s="119" t="s">
        <v>1148</v>
      </c>
      <c r="M60" s="114">
        <v>1</v>
      </c>
      <c r="N60" s="119" t="s">
        <v>27</v>
      </c>
      <c r="O60" s="119" t="s">
        <v>1148</v>
      </c>
      <c r="P60" s="79"/>
    </row>
    <row r="61" spans="1:16" s="7" customFormat="1" ht="24.75" customHeight="1" outlineLevel="1" x14ac:dyDescent="0.25">
      <c r="A61" s="139">
        <v>14</v>
      </c>
      <c r="B61" s="117" t="s">
        <v>2679</v>
      </c>
      <c r="C61" s="119" t="s">
        <v>31</v>
      </c>
      <c r="D61" s="116" t="s">
        <v>2691</v>
      </c>
      <c r="E61" s="116" t="s">
        <v>2705</v>
      </c>
      <c r="F61" s="116" t="s">
        <v>2706</v>
      </c>
      <c r="G61" s="154">
        <f t="shared" si="3"/>
        <v>10.4</v>
      </c>
      <c r="H61" s="117" t="s">
        <v>2716</v>
      </c>
      <c r="I61" s="116" t="s">
        <v>1156</v>
      </c>
      <c r="J61" s="116" t="s">
        <v>59</v>
      </c>
      <c r="K61" s="118">
        <v>2670150075</v>
      </c>
      <c r="L61" s="119" t="s">
        <v>1148</v>
      </c>
      <c r="M61" s="114">
        <v>1</v>
      </c>
      <c r="N61" s="119" t="s">
        <v>27</v>
      </c>
      <c r="O61" s="119" t="s">
        <v>1148</v>
      </c>
      <c r="P61" s="79"/>
    </row>
    <row r="62" spans="1:16" s="7" customFormat="1" ht="24.75" customHeight="1" outlineLevel="1" x14ac:dyDescent="0.25">
      <c r="A62" s="139">
        <v>15</v>
      </c>
      <c r="B62" s="117" t="s">
        <v>2679</v>
      </c>
      <c r="C62" s="119" t="s">
        <v>31</v>
      </c>
      <c r="D62" s="116" t="s">
        <v>2692</v>
      </c>
      <c r="E62" s="116" t="s">
        <v>2705</v>
      </c>
      <c r="F62" s="116" t="s">
        <v>2706</v>
      </c>
      <c r="G62" s="154">
        <f t="shared" si="3"/>
        <v>10.4</v>
      </c>
      <c r="H62" s="117" t="s">
        <v>2717</v>
      </c>
      <c r="I62" s="116" t="s">
        <v>1156</v>
      </c>
      <c r="J62" s="116" t="s">
        <v>202</v>
      </c>
      <c r="K62" s="118">
        <v>1350570142</v>
      </c>
      <c r="L62" s="119" t="s">
        <v>1148</v>
      </c>
      <c r="M62" s="114">
        <v>1</v>
      </c>
      <c r="N62" s="119" t="s">
        <v>27</v>
      </c>
      <c r="O62" s="119" t="s">
        <v>1148</v>
      </c>
      <c r="P62" s="79"/>
    </row>
    <row r="63" spans="1:16" s="7" customFormat="1" ht="24.75" customHeight="1" outlineLevel="1" x14ac:dyDescent="0.25">
      <c r="A63" s="139">
        <v>16</v>
      </c>
      <c r="B63" s="117" t="s">
        <v>2745</v>
      </c>
      <c r="C63" s="119" t="s">
        <v>31</v>
      </c>
      <c r="D63" s="116" t="s">
        <v>2726</v>
      </c>
      <c r="E63" s="171">
        <v>42034</v>
      </c>
      <c r="F63" s="171">
        <v>42368</v>
      </c>
      <c r="G63" s="154">
        <f t="shared" si="3"/>
        <v>11.133333333333333</v>
      </c>
      <c r="H63" s="172" t="s">
        <v>2750</v>
      </c>
      <c r="I63" s="116" t="s">
        <v>887</v>
      </c>
      <c r="J63" s="116" t="s">
        <v>913</v>
      </c>
      <c r="K63" s="118">
        <v>1261014293</v>
      </c>
      <c r="L63" s="65" t="s">
        <v>1148</v>
      </c>
      <c r="M63" s="114">
        <v>1</v>
      </c>
      <c r="N63" s="119" t="s">
        <v>27</v>
      </c>
      <c r="O63" s="119" t="s">
        <v>1148</v>
      </c>
      <c r="P63" s="79"/>
    </row>
    <row r="64" spans="1:16" s="7" customFormat="1" ht="24.75" customHeight="1" outlineLevel="1" x14ac:dyDescent="0.25">
      <c r="A64" s="139">
        <v>17</v>
      </c>
      <c r="B64" s="117" t="s">
        <v>2745</v>
      </c>
      <c r="C64" s="65" t="s">
        <v>31</v>
      </c>
      <c r="D64" s="116" t="s">
        <v>2727</v>
      </c>
      <c r="E64" s="171">
        <v>42401</v>
      </c>
      <c r="F64" s="171">
        <v>42705</v>
      </c>
      <c r="G64" s="154">
        <f t="shared" si="3"/>
        <v>10.133333333333333</v>
      </c>
      <c r="H64" s="172" t="s">
        <v>2750</v>
      </c>
      <c r="I64" s="116" t="s">
        <v>887</v>
      </c>
      <c r="J64" s="116" t="s">
        <v>913</v>
      </c>
      <c r="K64" s="118">
        <v>1359031580</v>
      </c>
      <c r="L64" s="65" t="s">
        <v>1148</v>
      </c>
      <c r="M64" s="114">
        <v>1</v>
      </c>
      <c r="N64" s="119" t="s">
        <v>27</v>
      </c>
      <c r="O64" s="119" t="s">
        <v>1148</v>
      </c>
      <c r="P64" s="79"/>
    </row>
    <row r="65" spans="1:16" s="7" customFormat="1" ht="24.75" customHeight="1" outlineLevel="1" x14ac:dyDescent="0.25">
      <c r="A65" s="139">
        <v>18</v>
      </c>
      <c r="B65" s="117" t="s">
        <v>2745</v>
      </c>
      <c r="C65" s="65" t="s">
        <v>31</v>
      </c>
      <c r="D65" s="116" t="s">
        <v>2728</v>
      </c>
      <c r="E65" s="171">
        <v>42765</v>
      </c>
      <c r="F65" s="171">
        <v>43069</v>
      </c>
      <c r="G65" s="154">
        <f t="shared" si="3"/>
        <v>10.133333333333333</v>
      </c>
      <c r="H65" s="117" t="s">
        <v>2751</v>
      </c>
      <c r="I65" s="116" t="s">
        <v>887</v>
      </c>
      <c r="J65" s="116" t="s">
        <v>913</v>
      </c>
      <c r="K65" s="115">
        <v>760142047</v>
      </c>
      <c r="L65" s="65" t="s">
        <v>1148</v>
      </c>
      <c r="M65" s="114">
        <v>1</v>
      </c>
      <c r="N65" s="119" t="s">
        <v>27</v>
      </c>
      <c r="O65" s="119" t="s">
        <v>1148</v>
      </c>
      <c r="P65" s="79"/>
    </row>
    <row r="66" spans="1:16" s="7" customFormat="1" ht="24.75" customHeight="1" outlineLevel="1" x14ac:dyDescent="0.25">
      <c r="A66" s="139">
        <v>19</v>
      </c>
      <c r="B66" s="117" t="s">
        <v>2746</v>
      </c>
      <c r="C66" s="65" t="s">
        <v>31</v>
      </c>
      <c r="D66" s="116" t="s">
        <v>2729</v>
      </c>
      <c r="E66" s="116" t="s">
        <v>2730</v>
      </c>
      <c r="F66" s="116" t="s">
        <v>2731</v>
      </c>
      <c r="G66" s="154">
        <f t="shared" si="3"/>
        <v>10.033333333333333</v>
      </c>
      <c r="H66" s="117" t="s">
        <v>2752</v>
      </c>
      <c r="I66" s="116" t="s">
        <v>887</v>
      </c>
      <c r="J66" s="116" t="s">
        <v>58</v>
      </c>
      <c r="K66" s="115">
        <v>540141041</v>
      </c>
      <c r="L66" s="65" t="s">
        <v>1148</v>
      </c>
      <c r="M66" s="114">
        <v>1</v>
      </c>
      <c r="N66" s="119" t="s">
        <v>27</v>
      </c>
      <c r="O66" s="119" t="s">
        <v>1148</v>
      </c>
      <c r="P66" s="79"/>
    </row>
    <row r="67" spans="1:16" s="7" customFormat="1" ht="24.75" customHeight="1" outlineLevel="1" x14ac:dyDescent="0.25">
      <c r="A67" s="139">
        <v>20</v>
      </c>
      <c r="B67" s="117" t="s">
        <v>2746</v>
      </c>
      <c r="C67" s="65" t="s">
        <v>31</v>
      </c>
      <c r="D67" s="116" t="s">
        <v>2732</v>
      </c>
      <c r="E67" s="116" t="s">
        <v>2733</v>
      </c>
      <c r="F67" s="116" t="s">
        <v>2734</v>
      </c>
      <c r="G67" s="154">
        <f t="shared" si="3"/>
        <v>10.133333333333333</v>
      </c>
      <c r="H67" s="117" t="s">
        <v>2753</v>
      </c>
      <c r="I67" s="116" t="s">
        <v>887</v>
      </c>
      <c r="J67" s="116" t="s">
        <v>58</v>
      </c>
      <c r="K67" s="115">
        <v>558141032</v>
      </c>
      <c r="L67" s="65" t="s">
        <v>1148</v>
      </c>
      <c r="M67" s="114">
        <v>1</v>
      </c>
      <c r="N67" s="119" t="s">
        <v>27</v>
      </c>
      <c r="O67" s="119" t="s">
        <v>1148</v>
      </c>
      <c r="P67" s="79"/>
    </row>
    <row r="68" spans="1:16" s="7" customFormat="1" ht="24.75" customHeight="1" outlineLevel="1" x14ac:dyDescent="0.25">
      <c r="A68" s="139">
        <v>21</v>
      </c>
      <c r="B68" s="117" t="s">
        <v>2747</v>
      </c>
      <c r="C68" s="65" t="s">
        <v>31</v>
      </c>
      <c r="D68" s="116" t="s">
        <v>2735</v>
      </c>
      <c r="E68" s="116" t="s">
        <v>2736</v>
      </c>
      <c r="F68" s="116" t="s">
        <v>2737</v>
      </c>
      <c r="G68" s="154">
        <f t="shared" si="3"/>
        <v>10.1</v>
      </c>
      <c r="H68" s="117" t="s">
        <v>2753</v>
      </c>
      <c r="I68" s="116" t="s">
        <v>887</v>
      </c>
      <c r="J68" s="116" t="s">
        <v>961</v>
      </c>
      <c r="K68" s="115">
        <v>341048750</v>
      </c>
      <c r="L68" s="65" t="s">
        <v>1148</v>
      </c>
      <c r="M68" s="114">
        <v>1</v>
      </c>
      <c r="N68" s="119" t="s">
        <v>27</v>
      </c>
      <c r="O68" s="119" t="s">
        <v>1148</v>
      </c>
      <c r="P68" s="79"/>
    </row>
    <row r="69" spans="1:16" s="7" customFormat="1" ht="24.75" customHeight="1" outlineLevel="1" x14ac:dyDescent="0.25">
      <c r="A69" s="139">
        <v>22</v>
      </c>
      <c r="B69" s="117" t="s">
        <v>2747</v>
      </c>
      <c r="C69" s="65" t="s">
        <v>31</v>
      </c>
      <c r="D69" s="116" t="s">
        <v>2738</v>
      </c>
      <c r="E69" s="171">
        <v>42401</v>
      </c>
      <c r="F69" s="116" t="s">
        <v>2734</v>
      </c>
      <c r="G69" s="154">
        <f t="shared" si="3"/>
        <v>10.6</v>
      </c>
      <c r="H69" s="117" t="s">
        <v>2753</v>
      </c>
      <c r="I69" s="116" t="s">
        <v>887</v>
      </c>
      <c r="J69" s="116" t="s">
        <v>961</v>
      </c>
      <c r="K69" s="118">
        <v>501573620</v>
      </c>
      <c r="L69" s="65" t="s">
        <v>1148</v>
      </c>
      <c r="M69" s="114">
        <v>1</v>
      </c>
      <c r="N69" s="119" t="s">
        <v>27</v>
      </c>
      <c r="O69" s="119" t="s">
        <v>1148</v>
      </c>
      <c r="P69" s="79"/>
    </row>
    <row r="70" spans="1:16" s="7" customFormat="1" ht="24.75" customHeight="1" outlineLevel="1" x14ac:dyDescent="0.25">
      <c r="A70" s="139">
        <v>23</v>
      </c>
      <c r="B70" s="117" t="s">
        <v>2748</v>
      </c>
      <c r="C70" s="65" t="s">
        <v>31</v>
      </c>
      <c r="D70" s="116" t="s">
        <v>2739</v>
      </c>
      <c r="E70" s="116" t="s">
        <v>2733</v>
      </c>
      <c r="F70" s="116" t="s">
        <v>2734</v>
      </c>
      <c r="G70" s="154">
        <f t="shared" si="3"/>
        <v>10.133333333333333</v>
      </c>
      <c r="H70" s="117" t="s">
        <v>2754</v>
      </c>
      <c r="I70" s="116" t="s">
        <v>887</v>
      </c>
      <c r="J70" s="116" t="s">
        <v>957</v>
      </c>
      <c r="K70" s="118">
        <v>361060900</v>
      </c>
      <c r="L70" s="65" t="s">
        <v>1148</v>
      </c>
      <c r="M70" s="114">
        <v>1</v>
      </c>
      <c r="N70" s="119" t="s">
        <v>27</v>
      </c>
      <c r="O70" s="119" t="s">
        <v>1148</v>
      </c>
      <c r="P70" s="79"/>
    </row>
    <row r="71" spans="1:16" s="7" customFormat="1" ht="24.75" customHeight="1" outlineLevel="1" x14ac:dyDescent="0.25">
      <c r="A71" s="139">
        <v>24</v>
      </c>
      <c r="B71" s="117" t="s">
        <v>2748</v>
      </c>
      <c r="C71" s="65" t="s">
        <v>31</v>
      </c>
      <c r="D71" s="116" t="s">
        <v>2740</v>
      </c>
      <c r="E71" s="116" t="s">
        <v>2741</v>
      </c>
      <c r="F71" s="116" t="s">
        <v>2742</v>
      </c>
      <c r="G71" s="154">
        <f t="shared" si="3"/>
        <v>10.1</v>
      </c>
      <c r="H71" s="117" t="s">
        <v>2754</v>
      </c>
      <c r="I71" s="116" t="s">
        <v>887</v>
      </c>
      <c r="J71" s="116" t="s">
        <v>957</v>
      </c>
      <c r="K71" s="118">
        <v>421048603</v>
      </c>
      <c r="L71" s="65" t="s">
        <v>1148</v>
      </c>
      <c r="M71" s="114">
        <v>1</v>
      </c>
      <c r="N71" s="119" t="s">
        <v>27</v>
      </c>
      <c r="O71" s="119" t="s">
        <v>1148</v>
      </c>
      <c r="P71" s="79"/>
    </row>
    <row r="72" spans="1:16" s="7" customFormat="1" ht="24.75" customHeight="1" outlineLevel="1" x14ac:dyDescent="0.25">
      <c r="A72" s="139">
        <v>25</v>
      </c>
      <c r="B72" s="117" t="s">
        <v>2749</v>
      </c>
      <c r="C72" s="65" t="s">
        <v>31</v>
      </c>
      <c r="D72" s="116" t="s">
        <v>2743</v>
      </c>
      <c r="E72" s="116" t="s">
        <v>2744</v>
      </c>
      <c r="F72" s="116" t="s">
        <v>2700</v>
      </c>
      <c r="G72" s="154">
        <f t="shared" si="3"/>
        <v>9.8000000000000007</v>
      </c>
      <c r="H72" s="117" t="s">
        <v>2755</v>
      </c>
      <c r="I72" s="116" t="s">
        <v>887</v>
      </c>
      <c r="J72" s="116" t="s">
        <v>960</v>
      </c>
      <c r="K72" s="118">
        <v>461048620</v>
      </c>
      <c r="L72" s="65" t="s">
        <v>1148</v>
      </c>
      <c r="M72" s="114">
        <v>1</v>
      </c>
      <c r="N72" s="119" t="s">
        <v>27</v>
      </c>
      <c r="O72" s="65" t="s">
        <v>1148</v>
      </c>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2664</v>
      </c>
      <c r="C114" s="157" t="s">
        <v>31</v>
      </c>
      <c r="D114" s="116" t="s">
        <v>2718</v>
      </c>
      <c r="E114" s="171">
        <v>43880</v>
      </c>
      <c r="F114" s="171">
        <v>44196</v>
      </c>
      <c r="G114" s="154">
        <f>IF(AND(E114&lt;&gt;"",F114&lt;&gt;""),((F114-E114)/30),"")</f>
        <v>10.533333333333333</v>
      </c>
      <c r="H114" s="117" t="s">
        <v>2723</v>
      </c>
      <c r="I114" s="116" t="s">
        <v>1142</v>
      </c>
      <c r="J114" s="116" t="s">
        <v>1144</v>
      </c>
      <c r="K114" s="68">
        <v>763476225</v>
      </c>
      <c r="L114" s="100">
        <f>+IF(AND(K114&gt;0,O114="Ejecución"),(K114/877802)*Tabla28[[#This Row],[% participación]],IF(AND(K114&gt;0,O114&lt;&gt;"Ejecución"),"-",""))</f>
        <v>869.75904019357438</v>
      </c>
      <c r="M114" s="119" t="s">
        <v>1148</v>
      </c>
      <c r="N114" s="167">
        <v>1</v>
      </c>
      <c r="O114" s="156" t="s">
        <v>1150</v>
      </c>
      <c r="P114" s="78"/>
    </row>
    <row r="115" spans="1:16" s="6" customFormat="1" ht="24.75" customHeight="1" x14ac:dyDescent="0.25">
      <c r="A115" s="138">
        <v>2</v>
      </c>
      <c r="B115" s="155" t="s">
        <v>2664</v>
      </c>
      <c r="C115" s="157" t="s">
        <v>31</v>
      </c>
      <c r="D115" s="116" t="s">
        <v>2719</v>
      </c>
      <c r="E115" s="171">
        <v>43879</v>
      </c>
      <c r="F115" s="171">
        <v>44196</v>
      </c>
      <c r="G115" s="154">
        <f t="shared" ref="G115:G116" si="4">IF(AND(E115&lt;&gt;"",F115&lt;&gt;""),((F115-E115)/30),"")</f>
        <v>10.566666666666666</v>
      </c>
      <c r="H115" s="117" t="s">
        <v>2724</v>
      </c>
      <c r="I115" s="116" t="s">
        <v>1142</v>
      </c>
      <c r="J115" s="116" t="s">
        <v>1144</v>
      </c>
      <c r="K115" s="68">
        <v>325045187</v>
      </c>
      <c r="L115" s="100">
        <f>+IF(AND(K115&gt;0,O115="Ejecución"),(K115/877802)*Tabla28[[#This Row],[% participación]],IF(AND(K115&gt;0,O115&lt;&gt;"Ejecución"),"-",""))</f>
        <v>370.29442516649539</v>
      </c>
      <c r="M115" s="65" t="s">
        <v>1148</v>
      </c>
      <c r="N115" s="167">
        <v>1</v>
      </c>
      <c r="O115" s="156" t="s">
        <v>1150</v>
      </c>
      <c r="P115" s="78"/>
    </row>
    <row r="116" spans="1:16" s="6" customFormat="1" ht="24.75" customHeight="1" x14ac:dyDescent="0.25">
      <c r="A116" s="138">
        <v>3</v>
      </c>
      <c r="B116" s="155" t="s">
        <v>2664</v>
      </c>
      <c r="C116" s="157" t="s">
        <v>31</v>
      </c>
      <c r="D116" s="116" t="s">
        <v>2720</v>
      </c>
      <c r="E116" s="116" t="s">
        <v>2721</v>
      </c>
      <c r="F116" s="116" t="s">
        <v>2722</v>
      </c>
      <c r="G116" s="154">
        <f t="shared" si="4"/>
        <v>1.8666666666666667</v>
      </c>
      <c r="H116" s="117" t="s">
        <v>2725</v>
      </c>
      <c r="I116" s="116" t="s">
        <v>1142</v>
      </c>
      <c r="J116" s="116" t="s">
        <v>1144</v>
      </c>
      <c r="K116" s="68">
        <v>315420089</v>
      </c>
      <c r="L116" s="100">
        <f>+IF(AND(K116&gt;0,O116="Ejecución"),(K116/877802)*Tabla28[[#This Row],[% participación]],IF(AND(K116&gt;0,O116&lt;&gt;"Ejecución"),"-",""))</f>
        <v>359.32942622595982</v>
      </c>
      <c r="M116" s="65" t="s">
        <v>1148</v>
      </c>
      <c r="N116" s="167">
        <v>1</v>
      </c>
      <c r="O116" s="156" t="s">
        <v>1150</v>
      </c>
      <c r="P116" s="78"/>
    </row>
    <row r="117" spans="1:16" s="6" customFormat="1" ht="24.75" customHeight="1" outlineLevel="1" x14ac:dyDescent="0.25">
      <c r="A117" s="138">
        <v>4</v>
      </c>
      <c r="B117" s="155" t="s">
        <v>2664</v>
      </c>
      <c r="C117" s="157" t="s">
        <v>31</v>
      </c>
      <c r="D117" s="63" t="s">
        <v>2756</v>
      </c>
      <c r="E117" s="140">
        <v>44166</v>
      </c>
      <c r="F117" s="140">
        <v>44773</v>
      </c>
      <c r="G117" s="154">
        <f t="shared" ref="G117:G159" si="5">IF(AND(E117&lt;&gt;"",F117&lt;&gt;""),((F117-E117)/30),"")</f>
        <v>20.233333333333334</v>
      </c>
      <c r="H117" s="64" t="s">
        <v>2707</v>
      </c>
      <c r="I117" s="63" t="s">
        <v>1156</v>
      </c>
      <c r="J117" s="63" t="s">
        <v>59</v>
      </c>
      <c r="K117" s="68">
        <v>11102003569</v>
      </c>
      <c r="L117" s="100">
        <f>+IF(AND(K117&gt;0,O117="Ejecución"),(K117/877802)*Tabla28[[#This Row],[% participación]],IF(AND(K117&gt;0,O117&lt;&gt;"Ejecución"),"-",""))</f>
        <v>12647.503160165959</v>
      </c>
      <c r="M117" s="65" t="s">
        <v>1148</v>
      </c>
      <c r="N117" s="167">
        <v>1</v>
      </c>
      <c r="O117" s="156" t="s">
        <v>1150</v>
      </c>
      <c r="P117" s="78"/>
    </row>
    <row r="118" spans="1:16" s="7" customFormat="1" ht="24.75" customHeight="1" outlineLevel="1" x14ac:dyDescent="0.25">
      <c r="A118" s="139">
        <v>5</v>
      </c>
      <c r="B118" s="155" t="s">
        <v>2664</v>
      </c>
      <c r="C118" s="157" t="s">
        <v>31</v>
      </c>
      <c r="D118" s="63" t="s">
        <v>2757</v>
      </c>
      <c r="E118" s="140">
        <v>44188</v>
      </c>
      <c r="F118" s="140">
        <v>44773</v>
      </c>
      <c r="G118" s="154">
        <f t="shared" si="5"/>
        <v>19.5</v>
      </c>
      <c r="H118" s="64" t="s">
        <v>2758</v>
      </c>
      <c r="I118" s="63" t="s">
        <v>887</v>
      </c>
      <c r="J118" s="63" t="s">
        <v>913</v>
      </c>
      <c r="K118" s="68">
        <v>9497857767</v>
      </c>
      <c r="L118" s="100">
        <f>+IF(AND(K118&gt;0,O118="Ejecución"),(K118/877802)*Tabla28[[#This Row],[% participación]],IF(AND(K118&gt;0,O118&lt;&gt;"Ejecución"),"-",""))</f>
        <v>10820.045713042349</v>
      </c>
      <c r="M118" s="65" t="s">
        <v>1148</v>
      </c>
      <c r="N118" s="167">
        <f t="shared" ref="N118:N160" si="6">+IF(M118="No",1,IF(M118="Si","Ingrese %",""))</f>
        <v>1</v>
      </c>
      <c r="O118" s="156" t="s">
        <v>1150</v>
      </c>
      <c r="P118" s="79"/>
    </row>
    <row r="119" spans="1:16" s="7" customFormat="1" ht="24.75" customHeight="1" outlineLevel="1" x14ac:dyDescent="0.25">
      <c r="A119" s="139">
        <v>6</v>
      </c>
      <c r="B119" s="155" t="s">
        <v>2664</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2664</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2664</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2664</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2664</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2664</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2664</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2664</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2664</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2664</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2664</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2664</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2664</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2664</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2664</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2664</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2664</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2664</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2664</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2664</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2664</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2664</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2664</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2664</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2664</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2664</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2664</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2664</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2664</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2664</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2664</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2664</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2664</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2664</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2664</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2664</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2664</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2664</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2664</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2664</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2664</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2664</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1"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8"/>
      <c r="Z178" s="159" t="str">
        <f>IF(Y178&gt;0,SUM(E180+Y178),"")</f>
        <v/>
      </c>
      <c r="AA178" s="19"/>
      <c r="AB178" s="19"/>
    </row>
    <row r="179" spans="1:28" ht="23.25" x14ac:dyDescent="0.25">
      <c r="A179" s="9"/>
      <c r="B179" s="188" t="s">
        <v>2668</v>
      </c>
      <c r="C179" s="188"/>
      <c r="D179" s="188"/>
      <c r="E179" s="165">
        <v>0.02</v>
      </c>
      <c r="F179" s="164">
        <v>0.01</v>
      </c>
      <c r="G179" s="159">
        <f>IF(F179&gt;0,SUM(E179+F179),"")</f>
        <v>0.03</v>
      </c>
      <c r="H179" s="5"/>
      <c r="I179" s="188" t="s">
        <v>2670</v>
      </c>
      <c r="J179" s="188"/>
      <c r="K179" s="188"/>
      <c r="L179" s="188"/>
      <c r="M179" s="166"/>
      <c r="O179" s="8"/>
      <c r="Q179" s="19"/>
      <c r="R179" s="153" t="str">
        <f>IF(M179&gt;0,SUM(L179+M179),"")</f>
        <v/>
      </c>
      <c r="T179" s="19"/>
      <c r="U179" s="234" t="s">
        <v>1166</v>
      </c>
      <c r="V179" s="234"/>
      <c r="W179" s="234"/>
      <c r="X179" s="24">
        <v>0.02</v>
      </c>
      <c r="Y179" s="158"/>
      <c r="Z179" s="159" t="str">
        <f>IF(Y179&gt;0,SUM(E181+Y179),"")</f>
        <v/>
      </c>
      <c r="AA179" s="19"/>
      <c r="AB179" s="19"/>
    </row>
    <row r="180" spans="1:28" ht="23.25" hidden="1" x14ac:dyDescent="0.25">
      <c r="A180" s="9"/>
      <c r="B180" s="174"/>
      <c r="C180" s="174"/>
      <c r="D180" s="174"/>
      <c r="E180" s="163"/>
      <c r="H180" s="5"/>
      <c r="I180" s="174"/>
      <c r="J180" s="174"/>
      <c r="K180" s="174"/>
      <c r="L180" s="174"/>
      <c r="M180" s="5"/>
      <c r="O180" s="8"/>
      <c r="Q180" s="19"/>
      <c r="R180" s="153" t="str">
        <f>IF(S180&gt;0,SUM(L180+S180),"")</f>
        <v/>
      </c>
      <c r="S180" s="158"/>
      <c r="T180" s="19"/>
      <c r="U180" s="234" t="s">
        <v>1167</v>
      </c>
      <c r="V180" s="234"/>
      <c r="W180" s="234"/>
      <c r="X180" s="24">
        <v>0.03</v>
      </c>
      <c r="Y180" s="158"/>
      <c r="Z180" s="159" t="str">
        <f>IF(Y180&gt;0,SUM(E182+Y180),"")</f>
        <v/>
      </c>
      <c r="AA180" s="19"/>
      <c r="AB180" s="19"/>
    </row>
    <row r="181" spans="1:28" ht="23.25" hidden="1" x14ac:dyDescent="0.25">
      <c r="A181" s="9"/>
      <c r="B181" s="174"/>
      <c r="C181" s="174"/>
      <c r="D181" s="174"/>
      <c r="E181" s="163"/>
      <c r="H181" s="5"/>
      <c r="I181" s="174"/>
      <c r="J181" s="174"/>
      <c r="K181" s="174"/>
      <c r="L181" s="174"/>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4"/>
      <c r="C182" s="174"/>
      <c r="D182" s="174"/>
      <c r="E182" s="163"/>
      <c r="H182" s="5"/>
      <c r="I182" s="174"/>
      <c r="J182" s="174"/>
      <c r="K182" s="174"/>
      <c r="L182" s="174"/>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100532056.17</v>
      </c>
      <c r="F185" s="92"/>
      <c r="G185" s="93"/>
      <c r="H185" s="88"/>
      <c r="I185" s="90" t="s">
        <v>2627</v>
      </c>
      <c r="J185" s="160">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2" t="s">
        <v>2636</v>
      </c>
      <c r="C192" s="192"/>
      <c r="E192" s="5" t="s">
        <v>20</v>
      </c>
      <c r="H192" s="26" t="s">
        <v>24</v>
      </c>
      <c r="J192" s="5" t="s">
        <v>2637</v>
      </c>
      <c r="K192" s="5"/>
      <c r="M192" s="5"/>
      <c r="N192" s="5"/>
      <c r="O192" s="8"/>
      <c r="Q192" s="148"/>
      <c r="R192" s="149"/>
      <c r="S192" s="149"/>
      <c r="T192" s="148"/>
    </row>
    <row r="193" spans="1:18" x14ac:dyDescent="0.25">
      <c r="A193" s="9"/>
      <c r="C193" s="120">
        <v>43817</v>
      </c>
      <c r="D193" s="5"/>
      <c r="E193" s="121">
        <v>3448</v>
      </c>
      <c r="F193" s="5"/>
      <c r="G193" s="5"/>
      <c r="H193" s="142" t="s">
        <v>2759</v>
      </c>
      <c r="J193" s="5"/>
      <c r="K193" s="122">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2761</v>
      </c>
      <c r="J211" s="27" t="s">
        <v>2622</v>
      </c>
      <c r="K211" s="173" t="s">
        <v>2762</v>
      </c>
      <c r="L211" s="21"/>
      <c r="M211" s="21"/>
      <c r="N211" s="21"/>
      <c r="O211" s="8"/>
    </row>
    <row r="212" spans="1:15" x14ac:dyDescent="0.25">
      <c r="A212" s="9"/>
      <c r="B212" s="27" t="s">
        <v>2619</v>
      </c>
      <c r="C212" s="142" t="s">
        <v>2759</v>
      </c>
      <c r="D212" s="21"/>
      <c r="G212" s="27" t="s">
        <v>2621</v>
      </c>
      <c r="H212" s="173" t="s">
        <v>2760</v>
      </c>
      <c r="J212" s="27" t="s">
        <v>2623</v>
      </c>
      <c r="K212" s="173"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José Álvarez Camargo</cp:lastModifiedBy>
  <cp:lastPrinted>2020-12-29T20:23:51Z</cp:lastPrinted>
  <dcterms:created xsi:type="dcterms:W3CDTF">2020-10-14T21:57:42Z</dcterms:created>
  <dcterms:modified xsi:type="dcterms:W3CDTF">2020-12-30T03:59:50Z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